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Sheet1!$A$4:$AE$4</definedName>
    <definedName name="_xlnm.Print_Area" localSheetId="0">Sheet1!$A$1:$Q$44</definedName>
  </definedNames>
  <calcPr calcId="145621"/>
</workbook>
</file>

<file path=xl/calcChain.xml><?xml version="1.0" encoding="utf-8"?>
<calcChain xmlns="http://schemas.openxmlformats.org/spreadsheetml/2006/main">
  <c r="P42" i="1" l="1"/>
  <c r="O6" i="1" l="1"/>
  <c r="O7" i="1"/>
  <c r="O9" i="1"/>
  <c r="O10" i="1"/>
  <c r="O11" i="1"/>
  <c r="O12" i="1"/>
  <c r="O13" i="1"/>
  <c r="O14" i="1"/>
  <c r="O15" i="1"/>
  <c r="O17" i="1"/>
  <c r="O18" i="1"/>
  <c r="O19" i="1"/>
  <c r="O20" i="1"/>
  <c r="O21" i="1"/>
  <c r="O22" i="1"/>
  <c r="O23" i="1"/>
  <c r="O24" i="1"/>
  <c r="O25" i="1"/>
  <c r="O26" i="1"/>
  <c r="O27" i="1"/>
  <c r="O5" i="1"/>
  <c r="M6" i="1"/>
  <c r="M8" i="1"/>
  <c r="M9" i="1"/>
  <c r="M10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P40" i="1" l="1"/>
  <c r="P39" i="1"/>
  <c r="P37" i="1"/>
  <c r="A6" i="1"/>
  <c r="N6" i="1"/>
  <c r="P6" i="1"/>
  <c r="K7" i="1"/>
  <c r="L7" i="1"/>
  <c r="P7" i="1"/>
  <c r="K8" i="1"/>
  <c r="L8" i="1"/>
  <c r="N8" i="1"/>
  <c r="N9" i="1"/>
  <c r="P9" i="1"/>
  <c r="N10" i="1"/>
  <c r="P10" i="1"/>
  <c r="K11" i="1"/>
  <c r="L11" i="1"/>
  <c r="P11" i="1"/>
  <c r="N12" i="1"/>
  <c r="P12" i="1"/>
  <c r="N13" i="1"/>
  <c r="P13" i="1"/>
  <c r="K14" i="1"/>
  <c r="L14" i="1"/>
  <c r="N14" i="1"/>
  <c r="P14" i="1"/>
  <c r="K15" i="1"/>
  <c r="L15" i="1"/>
  <c r="N15" i="1"/>
  <c r="P15" i="1"/>
  <c r="K16" i="1"/>
  <c r="L16" i="1"/>
  <c r="N16" i="1"/>
  <c r="K17" i="1"/>
  <c r="L17" i="1"/>
  <c r="N17" i="1"/>
  <c r="P17" i="1"/>
  <c r="K18" i="1"/>
  <c r="L18" i="1"/>
  <c r="N18" i="1"/>
  <c r="P18" i="1"/>
  <c r="K19" i="1"/>
  <c r="L19" i="1"/>
  <c r="N19" i="1"/>
  <c r="P19" i="1"/>
  <c r="K20" i="1"/>
  <c r="L20" i="1"/>
  <c r="N20" i="1"/>
  <c r="P20" i="1"/>
  <c r="K21" i="1"/>
  <c r="L21" i="1"/>
  <c r="N21" i="1"/>
  <c r="P21" i="1"/>
  <c r="K22" i="1"/>
  <c r="L22" i="1"/>
  <c r="N22" i="1"/>
  <c r="P22" i="1"/>
  <c r="K23" i="1"/>
  <c r="L23" i="1"/>
  <c r="N23" i="1"/>
  <c r="P23" i="1"/>
  <c r="K24" i="1"/>
  <c r="L24" i="1"/>
  <c r="N24" i="1"/>
  <c r="P24" i="1"/>
  <c r="K25" i="1"/>
  <c r="L25" i="1"/>
  <c r="N25" i="1"/>
  <c r="P25" i="1"/>
  <c r="K26" i="1"/>
  <c r="L26" i="1"/>
  <c r="N26" i="1"/>
  <c r="P26" i="1"/>
  <c r="K27" i="1"/>
  <c r="L27" i="1"/>
  <c r="N27" i="1"/>
  <c r="P27" i="1"/>
  <c r="P5" i="1"/>
  <c r="K5" i="1"/>
  <c r="L5" i="1" s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5" i="1"/>
  <c r="F17" i="1"/>
  <c r="F18" i="1"/>
  <c r="F19" i="1"/>
  <c r="F20" i="1"/>
  <c r="F21" i="1"/>
  <c r="F22" i="1"/>
  <c r="F23" i="1"/>
  <c r="F24" i="1"/>
  <c r="F25" i="1"/>
  <c r="F26" i="1"/>
  <c r="F27" i="1"/>
  <c r="F28" i="1"/>
  <c r="F6" i="1"/>
  <c r="F7" i="1"/>
  <c r="F8" i="1"/>
  <c r="F9" i="1"/>
  <c r="F10" i="1"/>
  <c r="F11" i="1"/>
  <c r="F12" i="1"/>
  <c r="F13" i="1"/>
  <c r="F14" i="1"/>
  <c r="F15" i="1"/>
  <c r="F16" i="1"/>
  <c r="F5" i="1"/>
  <c r="G6" i="1"/>
  <c r="K6" i="1" s="1"/>
  <c r="L6" i="1" s="1"/>
  <c r="G7" i="1"/>
  <c r="G8" i="1"/>
  <c r="G9" i="1"/>
  <c r="K9" i="1" s="1"/>
  <c r="L9" i="1" s="1"/>
  <c r="G10" i="1"/>
  <c r="K10" i="1" s="1"/>
  <c r="L10" i="1" s="1"/>
  <c r="G11" i="1"/>
  <c r="G12" i="1"/>
  <c r="K12" i="1" s="1"/>
  <c r="L12" i="1" s="1"/>
  <c r="G13" i="1"/>
  <c r="K13" i="1" s="1"/>
  <c r="L13" i="1" s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5" i="1"/>
  <c r="M5" i="1" s="1"/>
  <c r="N5" i="1" s="1"/>
  <c r="M11" i="1" l="1"/>
  <c r="N11" i="1" s="1"/>
  <c r="M7" i="1"/>
  <c r="N7" i="1" s="1"/>
  <c r="O16" i="1"/>
  <c r="P16" i="1" s="1"/>
  <c r="O8" i="1"/>
  <c r="P8" i="1" s="1"/>
  <c r="L28" i="1"/>
  <c r="K28" i="1"/>
  <c r="P28" i="1" l="1"/>
  <c r="O28" i="1"/>
  <c r="N28" i="1"/>
  <c r="L36" i="1" s="1"/>
  <c r="M28" i="1"/>
  <c r="K36" i="1" s="1"/>
  <c r="K39" i="1" l="1"/>
  <c r="K37" i="1"/>
  <c r="L39" i="1"/>
  <c r="L37" i="1"/>
  <c r="L40" i="1" s="1"/>
  <c r="L42" i="1" s="1"/>
  <c r="M36" i="1"/>
  <c r="M39" i="1" s="1"/>
  <c r="O39" i="1" s="1"/>
  <c r="N36" i="1" l="1"/>
  <c r="O36" i="1"/>
  <c r="N39" i="1"/>
  <c r="K40" i="1"/>
  <c r="K42" i="1" s="1"/>
  <c r="M37" i="1"/>
  <c r="M40" i="1" l="1"/>
  <c r="M42" i="1" s="1"/>
  <c r="O42" i="1" s="1"/>
  <c r="O37" i="1"/>
  <c r="N37" i="1"/>
  <c r="N42" i="1" l="1"/>
  <c r="N40" i="1"/>
  <c r="O40" i="1"/>
</calcChain>
</file>

<file path=xl/sharedStrings.xml><?xml version="1.0" encoding="utf-8"?>
<sst xmlns="http://schemas.openxmlformats.org/spreadsheetml/2006/main" count="123" uniqueCount="92">
  <si>
    <t>Equipment Name</t>
  </si>
  <si>
    <t>Equip ID No</t>
  </si>
  <si>
    <t>Rated Power</t>
  </si>
  <si>
    <t>Efficiency</t>
  </si>
  <si>
    <t>Load Factor</t>
  </si>
  <si>
    <t>MCC</t>
  </si>
  <si>
    <r>
      <t>cos</t>
    </r>
    <r>
      <rPr>
        <sz val="11"/>
        <color theme="1"/>
        <rFont val="Calibri"/>
        <family val="2"/>
      </rPr>
      <t>Ø</t>
    </r>
  </si>
  <si>
    <t>List</t>
  </si>
  <si>
    <t>C</t>
  </si>
  <si>
    <t>I</t>
  </si>
  <si>
    <t>S</t>
  </si>
  <si>
    <t>V - Vital</t>
  </si>
  <si>
    <t>NE - Non essential</t>
  </si>
  <si>
    <t>b) Absorbed loads:</t>
  </si>
  <si>
    <t>c) Consumed loads:</t>
  </si>
  <si>
    <t xml:space="preserve"> </t>
  </si>
  <si>
    <t>E - Essential</t>
  </si>
  <si>
    <t>RS - Restarting</t>
  </si>
  <si>
    <t xml:space="preserve">   - for pumps, shaft load on duty point;</t>
  </si>
  <si>
    <t xml:space="preserve">     E - "Continuous", all loads that may continuously</t>
  </si>
  <si>
    <t>a) Load classification/restarting:</t>
  </si>
  <si>
    <t xml:space="preserve">   - for instrumentation, computers, commu-</t>
  </si>
  <si>
    <t xml:space="preserve">     be required for normal operation, including</t>
  </si>
  <si>
    <t xml:space="preserve">   As above</t>
  </si>
  <si>
    <t xml:space="preserve">     nication, air conditioning, the required </t>
  </si>
  <si>
    <t xml:space="preserve">     lighting and workshop.</t>
  </si>
  <si>
    <t xml:space="preserve">     load during full operation of plant</t>
  </si>
  <si>
    <t xml:space="preserve">     F - "Intermittent and spares", the loads required</t>
  </si>
  <si>
    <t xml:space="preserve">   - for lighting during dark hours;</t>
  </si>
  <si>
    <t xml:space="preserve">     for intermediate pumping, storage, loading,</t>
  </si>
  <si>
    <t xml:space="preserve">   - for workshops, the average total load in </t>
  </si>
  <si>
    <t xml:space="preserve">     and all electrical spares of electricity</t>
  </si>
  <si>
    <t>NOTE:</t>
  </si>
  <si>
    <t xml:space="preserve">     normal full operation.</t>
  </si>
  <si>
    <t xml:space="preserve">     driven units.</t>
  </si>
  <si>
    <r>
      <t>1. Please refer to Single Line Diagrams,</t>
    </r>
    <r>
      <rPr>
        <sz val="12"/>
        <color indexed="10"/>
        <rFont val="Arial"/>
        <family val="2"/>
      </rPr>
      <t xml:space="preserve"> DWG-00-E-0001 &amp; DWG-00-E-0002</t>
    </r>
    <r>
      <rPr>
        <sz val="12"/>
        <rFont val="Arial"/>
        <family val="2"/>
      </rPr>
      <t>.</t>
    </r>
  </si>
  <si>
    <t>2. The loads shown are preliminary and indicative only. Loads shall be updated and finalized after Vendor information.</t>
  </si>
  <si>
    <t>3. Gas Generator auxiliary loads shall not be considered for the gas generator sizing as the generator output shall be inclusive of these auxiliary loads.</t>
  </si>
  <si>
    <t>4. In case of failure of one gas generator, when two generators are running, Non-Essential Loads shall be disconnected through Load Shedding System.</t>
  </si>
  <si>
    <t>5. Essential Loads are the loads which are required when only one gas generator is running and Non-Essential Loads shall be cut off.</t>
  </si>
  <si>
    <t>When information is not available, the following assumptions are used for LT motors ;</t>
  </si>
  <si>
    <t>(kW)</t>
  </si>
  <si>
    <t>Pwr factor</t>
  </si>
  <si>
    <t>Motors between: 0kW - 15 kW</t>
  </si>
  <si>
    <t>Motors between: 15kW - 45 kW</t>
  </si>
  <si>
    <t>Motors between: 45kW - 150 kW</t>
  </si>
  <si>
    <t>Motors larger then 150 kW</t>
  </si>
  <si>
    <t>+</t>
  </si>
  <si>
    <t>Eff</t>
  </si>
  <si>
    <t>0kW - 15 kW</t>
  </si>
  <si>
    <t>15kW - 45 kW</t>
  </si>
  <si>
    <t>45kW - 150 kW</t>
  </si>
  <si>
    <t>150+KW</t>
  </si>
  <si>
    <t>KVA</t>
  </si>
  <si>
    <t>KW</t>
  </si>
  <si>
    <t>Continous</t>
  </si>
  <si>
    <t>Intermittent</t>
  </si>
  <si>
    <t>Standby</t>
  </si>
  <si>
    <t>Nature of Load*</t>
  </si>
  <si>
    <t>Peak load</t>
  </si>
  <si>
    <t>Sum</t>
  </si>
  <si>
    <t>KVAR</t>
  </si>
  <si>
    <t>cosØ</t>
  </si>
  <si>
    <t>Volts</t>
  </si>
  <si>
    <t>Amp</t>
  </si>
  <si>
    <t>Maximum of normal running load</t>
  </si>
  <si>
    <t>Maximum of normal running load with 10% Growth Factor</t>
  </si>
  <si>
    <t>Peak load  with 10% Growth Factor</t>
  </si>
  <si>
    <t>LOAD LISTING, CALCULATIONS &amp; GENERATOR SIZING</t>
  </si>
  <si>
    <t>Remarks</t>
  </si>
  <si>
    <t>Absorbed Power</t>
  </si>
  <si>
    <t>of standby or biggest individual load (higher one)</t>
  </si>
  <si>
    <t>of continous load +</t>
  </si>
  <si>
    <t>Maximum Load        =</t>
  </si>
  <si>
    <t>of Intermittent load  +</t>
  </si>
  <si>
    <t>Sr.</t>
  </si>
  <si>
    <t xml:space="preserve"> loading</t>
  </si>
  <si>
    <t>Reccemended Generator Size when</t>
  </si>
  <si>
    <t>WP 1</t>
  </si>
  <si>
    <t>Maiin</t>
  </si>
  <si>
    <t>Pump Water</t>
  </si>
  <si>
    <t>WP2</t>
  </si>
  <si>
    <t>Main</t>
  </si>
  <si>
    <t>WP3</t>
  </si>
  <si>
    <t>FN1</t>
  </si>
  <si>
    <t>Exhaust Fan</t>
  </si>
  <si>
    <t>FN2</t>
  </si>
  <si>
    <t>Fire Water Pump</t>
  </si>
  <si>
    <t>FP1</t>
  </si>
  <si>
    <t>Emer</t>
  </si>
  <si>
    <t>FP2</t>
  </si>
  <si>
    <t>Lighting 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</si>
</sst>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_)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12"/>
      <color indexed="20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65">
    <xf numFmtId="0" fontId="0" fillId="0" borderId="0" xfId="0"/>
    <xf numFmtId="164" fontId="3" fillId="0" borderId="0" xfId="1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vertical="center"/>
    </xf>
    <xf numFmtId="164" fontId="3" fillId="0" borderId="3" xfId="1" applyNumberFormat="1" applyFont="1" applyFill="1" applyBorder="1" applyAlignment="1" applyProtection="1">
      <alignment vertical="center"/>
    </xf>
    <xf numFmtId="164" fontId="3" fillId="0" borderId="4" xfId="1" applyNumberFormat="1" applyFont="1" applyFill="1" applyBorder="1" applyAlignment="1" applyProtection="1">
      <alignment vertical="center"/>
    </xf>
    <xf numFmtId="164" fontId="3" fillId="0" borderId="0" xfId="1" applyNumberFormat="1" applyFont="1" applyFill="1" applyBorder="1" applyAlignment="1" applyProtection="1">
      <alignment horizontal="left" vertical="center"/>
    </xf>
    <xf numFmtId="164" fontId="3" fillId="0" borderId="5" xfId="1" applyNumberFormat="1" applyFont="1" applyFill="1" applyBorder="1" applyAlignment="1" applyProtection="1">
      <alignment vertical="center"/>
    </xf>
    <xf numFmtId="164" fontId="3" fillId="0" borderId="4" xfId="1" applyNumberFormat="1" applyFont="1" applyFill="1" applyBorder="1" applyAlignment="1" applyProtection="1">
      <alignment horizontal="left" vertical="center"/>
    </xf>
    <xf numFmtId="164" fontId="3" fillId="0" borderId="5" xfId="1" applyNumberFormat="1" applyFont="1" applyFill="1" applyBorder="1" applyAlignment="1" applyProtection="1">
      <alignment horizontal="left" vertical="center"/>
    </xf>
    <xf numFmtId="164" fontId="3" fillId="0" borderId="4" xfId="1" quotePrefix="1" applyNumberFormat="1" applyFont="1" applyFill="1" applyBorder="1" applyAlignment="1" applyProtection="1">
      <alignment horizontal="left" vertical="center"/>
    </xf>
    <xf numFmtId="164" fontId="3" fillId="0" borderId="0" xfId="1" quotePrefix="1" applyNumberFormat="1" applyFont="1" applyFill="1" applyBorder="1" applyAlignment="1" applyProtection="1">
      <alignment horizontal="left" vertical="center"/>
    </xf>
    <xf numFmtId="164" fontId="3" fillId="0" borderId="4" xfId="1" quotePrefix="1" applyNumberFormat="1" applyFont="1" applyFill="1" applyBorder="1" applyAlignment="1" applyProtection="1">
      <alignment vertical="center"/>
    </xf>
    <xf numFmtId="164" fontId="3" fillId="0" borderId="0" xfId="1" quotePrefix="1" applyNumberFormat="1" applyFont="1" applyFill="1" applyBorder="1" applyAlignment="1" applyProtection="1">
      <alignment horizontal="center" vertical="center"/>
    </xf>
    <xf numFmtId="164" fontId="3" fillId="0" borderId="0" xfId="1" quotePrefix="1" applyNumberFormat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</xf>
    <xf numFmtId="164" fontId="3" fillId="0" borderId="2" xfId="1" applyNumberFormat="1" applyFont="1" applyFill="1" applyBorder="1" applyAlignment="1" applyProtection="1">
      <alignment vertical="center"/>
    </xf>
    <xf numFmtId="164" fontId="3" fillId="0" borderId="3" xfId="1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3" borderId="1" xfId="0" applyFill="1" applyBorder="1" applyAlignment="1" applyProtection="1">
      <alignment horizontal="left" vertical="center" wrapText="1"/>
    </xf>
    <xf numFmtId="0" fontId="0" fillId="3" borderId="1" xfId="0" applyFill="1" applyBorder="1" applyAlignment="1" applyProtection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</xf>
    <xf numFmtId="0" fontId="0" fillId="3" borderId="1" xfId="0" applyFill="1" applyBorder="1" applyProtection="1"/>
    <xf numFmtId="0" fontId="0" fillId="3" borderId="8" xfId="0" applyFill="1" applyBorder="1" applyAlignment="1" applyProtection="1">
      <alignment horizontal="left" vertical="center"/>
    </xf>
    <xf numFmtId="0" fontId="0" fillId="3" borderId="9" xfId="0" applyFill="1" applyBorder="1" applyAlignment="1" applyProtection="1">
      <alignment horizontal="left" vertical="center"/>
    </xf>
    <xf numFmtId="0" fontId="0" fillId="3" borderId="9" xfId="0" applyFill="1" applyBorder="1" applyAlignment="1" applyProtection="1">
      <alignment horizontal="center" vertical="center"/>
    </xf>
    <xf numFmtId="1" fontId="0" fillId="3" borderId="9" xfId="0" applyNumberFormat="1" applyFill="1" applyBorder="1" applyAlignment="1" applyProtection="1">
      <alignment horizontal="center" vertical="center"/>
    </xf>
    <xf numFmtId="0" fontId="0" fillId="3" borderId="10" xfId="0" applyFill="1" applyBorder="1" applyAlignment="1" applyProtection="1">
      <alignment horizontal="center" vertical="center"/>
    </xf>
    <xf numFmtId="2" fontId="0" fillId="0" borderId="0" xfId="0" applyNumberFormat="1" applyProtection="1"/>
    <xf numFmtId="0" fontId="0" fillId="3" borderId="4" xfId="0" applyFill="1" applyBorder="1" applyAlignment="1" applyProtection="1">
      <alignment horizontal="right" vertical="center"/>
    </xf>
    <xf numFmtId="0" fontId="0" fillId="3" borderId="0" xfId="0" applyFill="1" applyBorder="1" applyAlignment="1" applyProtection="1">
      <alignment horizontal="right" vertical="center"/>
    </xf>
    <xf numFmtId="0" fontId="0" fillId="3" borderId="0" xfId="0" applyFill="1" applyBorder="1" applyAlignment="1" applyProtection="1">
      <alignment horizontal="left" vertical="center"/>
    </xf>
    <xf numFmtId="0" fontId="0" fillId="3" borderId="0" xfId="0" applyFill="1" applyBorder="1" applyAlignment="1" applyProtection="1">
      <alignment horizontal="center" vertical="center"/>
    </xf>
    <xf numFmtId="1" fontId="0" fillId="3" borderId="0" xfId="0" applyNumberFormat="1" applyFill="1" applyBorder="1" applyAlignment="1" applyProtection="1">
      <alignment horizontal="left" vertical="center"/>
    </xf>
    <xf numFmtId="1" fontId="0" fillId="3" borderId="0" xfId="0" applyNumberFormat="1" applyFill="1" applyBorder="1" applyAlignment="1" applyProtection="1">
      <alignment horizontal="center" vertical="center"/>
    </xf>
    <xf numFmtId="0" fontId="0" fillId="3" borderId="11" xfId="0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left" vertical="center"/>
    </xf>
    <xf numFmtId="0" fontId="0" fillId="3" borderId="3" xfId="0" applyFill="1" applyBorder="1" applyAlignment="1" applyProtection="1">
      <alignment horizontal="left" vertical="center"/>
    </xf>
    <xf numFmtId="0" fontId="0" fillId="3" borderId="3" xfId="0" applyFill="1" applyBorder="1" applyAlignment="1" applyProtection="1">
      <alignment horizontal="center" vertical="center"/>
    </xf>
    <xf numFmtId="1" fontId="0" fillId="3" borderId="3" xfId="0" applyNumberFormat="1" applyFill="1" applyBorder="1" applyAlignment="1" applyProtection="1">
      <alignment horizontal="center" vertical="center"/>
    </xf>
    <xf numFmtId="0" fontId="0" fillId="3" borderId="12" xfId="0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Protection="1"/>
    <xf numFmtId="0" fontId="0" fillId="0" borderId="4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1" xfId="0" applyBorder="1" applyProtection="1"/>
    <xf numFmtId="0" fontId="0" fillId="3" borderId="6" xfId="0" applyFill="1" applyBorder="1" applyAlignment="1" applyProtection="1">
      <alignment horizontal="left" vertical="center"/>
    </xf>
    <xf numFmtId="0" fontId="0" fillId="3" borderId="7" xfId="0" applyFill="1" applyBorder="1" applyAlignment="1" applyProtection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</xf>
    <xf numFmtId="165" fontId="0" fillId="0" borderId="0" xfId="0" applyNumberFormat="1" applyProtection="1"/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2" xfId="0" applyBorder="1" applyProtection="1"/>
    <xf numFmtId="0" fontId="3" fillId="0" borderId="0" xfId="1" applyFont="1" applyFill="1" applyBorder="1" applyAlignment="1" applyProtection="1">
      <alignment vertical="center"/>
    </xf>
    <xf numFmtId="9" fontId="0" fillId="2" borderId="1" xfId="0" applyNumberForma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left" vertical="center"/>
    </xf>
    <xf numFmtId="0" fontId="0" fillId="3" borderId="1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left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2" borderId="1" xfId="0" applyFill="1" applyBorder="1" applyProtection="1">
      <protection locked="0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9"/>
  <sheetViews>
    <sheetView tabSelected="1" view="pageBreakPreview" zoomScaleNormal="100" zoomScaleSheetLayoutView="100" workbookViewId="0">
      <pane ySplit="4" topLeftCell="A24" activePane="bottomLeft" state="frozen"/>
      <selection pane="bottomLeft" activeCell="CVN40" sqref="CVN25:CVR40"/>
    </sheetView>
  </sheetViews>
  <sheetFormatPr defaultRowHeight="15" zeroHeight="1" x14ac:dyDescent="0.25"/>
  <cols>
    <col min="1" max="1" width="3.140625" style="19" customWidth="1"/>
    <col min="2" max="2" width="31.85546875" style="19" customWidth="1"/>
    <col min="3" max="3" width="11" style="19" customWidth="1"/>
    <col min="4" max="4" width="9.5703125" style="19" customWidth="1"/>
    <col min="5" max="5" width="9.42578125" style="19" customWidth="1"/>
    <col min="6" max="8" width="7.42578125" style="19" customWidth="1"/>
    <col min="9" max="9" width="6.28515625" style="19" customWidth="1"/>
    <col min="10" max="10" width="8.140625" style="19" customWidth="1"/>
    <col min="11" max="16" width="6.7109375" style="19" customWidth="1"/>
    <col min="17" max="17" width="41.7109375" style="18" customWidth="1"/>
    <col min="18" max="19" width="9.5703125" style="18" hidden="1" customWidth="1"/>
    <col min="20" max="25" width="0" style="18" hidden="1" customWidth="1"/>
    <col min="26" max="26" width="16.85546875" style="18" hidden="1" customWidth="1"/>
    <col min="27" max="2613" width="0" style="18" hidden="1" customWidth="1"/>
    <col min="2614" max="16384" width="9.140625" style="18"/>
  </cols>
  <sheetData>
    <row r="1" spans="1:31" ht="18.75" x14ac:dyDescent="0.25">
      <c r="A1" s="58" t="s">
        <v>68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31" x14ac:dyDescent="0.25"/>
    <row r="3" spans="1:31" s="20" customFormat="1" ht="24.75" customHeight="1" x14ac:dyDescent="0.25">
      <c r="A3" s="62" t="s">
        <v>75</v>
      </c>
      <c r="B3" s="60" t="s">
        <v>0</v>
      </c>
      <c r="C3" s="62" t="s">
        <v>1</v>
      </c>
      <c r="D3" s="63" t="s">
        <v>70</v>
      </c>
      <c r="E3" s="63" t="s">
        <v>2</v>
      </c>
      <c r="F3" s="62" t="s">
        <v>4</v>
      </c>
      <c r="G3" s="62" t="s">
        <v>48</v>
      </c>
      <c r="H3" s="62" t="s">
        <v>6</v>
      </c>
      <c r="I3" s="62" t="s">
        <v>5</v>
      </c>
      <c r="J3" s="62" t="s">
        <v>58</v>
      </c>
      <c r="K3" s="61" t="s">
        <v>55</v>
      </c>
      <c r="L3" s="61"/>
      <c r="M3" s="61" t="s">
        <v>56</v>
      </c>
      <c r="N3" s="61"/>
      <c r="O3" s="61" t="s">
        <v>57</v>
      </c>
      <c r="P3" s="61"/>
      <c r="Q3" s="60" t="s">
        <v>69</v>
      </c>
    </row>
    <row r="4" spans="1:31" ht="22.5" customHeight="1" x14ac:dyDescent="0.25">
      <c r="A4" s="62"/>
      <c r="B4" s="60"/>
      <c r="C4" s="62"/>
      <c r="D4" s="63"/>
      <c r="E4" s="63"/>
      <c r="F4" s="62"/>
      <c r="G4" s="62"/>
      <c r="H4" s="62"/>
      <c r="I4" s="62"/>
      <c r="J4" s="62"/>
      <c r="K4" s="21" t="s">
        <v>54</v>
      </c>
      <c r="L4" s="21" t="s">
        <v>61</v>
      </c>
      <c r="M4" s="21" t="s">
        <v>54</v>
      </c>
      <c r="N4" s="21" t="s">
        <v>61</v>
      </c>
      <c r="O4" s="21" t="s">
        <v>54</v>
      </c>
      <c r="P4" s="21" t="s">
        <v>61</v>
      </c>
      <c r="Q4" s="60"/>
    </row>
    <row r="5" spans="1:31" x14ac:dyDescent="0.25">
      <c r="A5" s="22">
        <v>1</v>
      </c>
      <c r="B5" s="17" t="s">
        <v>80</v>
      </c>
      <c r="C5" s="17" t="s">
        <v>78</v>
      </c>
      <c r="D5" s="17">
        <v>11</v>
      </c>
      <c r="E5" s="17">
        <v>15</v>
      </c>
      <c r="F5" s="22">
        <f>IF(E5="","",IF(E5&lt;=15,0.7,(IF(E5&lt;=45,0.75,(IF(E5&lt;=150,0.83,(IF(E5&gt;150,0.85))))))))</f>
        <v>0.7</v>
      </c>
      <c r="G5" s="22">
        <f>IF(E5="","",IF(E5&lt;=15,0.85,(IF(E5&lt;=45,0.89,(IF(E5&lt;=150,0.91,(IF(E5&gt;150,0.94))))))))</f>
        <v>0.85</v>
      </c>
      <c r="H5" s="22">
        <f>IF(E5="","",IF(E5&lt;=15,0.75,(IF(E5&lt;=45,0.8,(IF(E5&lt;=150,0.82,(IF(E5&gt;150,0.91))))))))</f>
        <v>0.75</v>
      </c>
      <c r="I5" s="17" t="s">
        <v>79</v>
      </c>
      <c r="J5" s="17" t="s">
        <v>8</v>
      </c>
      <c r="K5" s="23">
        <f>IF(J5="C",D5/G5,"")</f>
        <v>12.941176470588236</v>
      </c>
      <c r="L5" s="23">
        <f>IF(J5="C",(K5*TAN(ACOS(H5))),"")</f>
        <v>11.413044871259016</v>
      </c>
      <c r="M5" s="23" t="str">
        <f>IF(J5="I",D5/G5,"")</f>
        <v/>
      </c>
      <c r="N5" s="23" t="str">
        <f>IF(J5="I",(M5*TAN(ACOS(H5))),"")</f>
        <v/>
      </c>
      <c r="O5" s="23" t="str">
        <f>IF(J5="S",D5/G5,"")</f>
        <v/>
      </c>
      <c r="P5" s="23" t="str">
        <f>IF(J5="S",(O5*TAN(ACOS(H5))),"")</f>
        <v/>
      </c>
      <c r="Q5" s="64"/>
      <c r="Y5" s="18" t="s">
        <v>7</v>
      </c>
      <c r="Z5" s="5"/>
      <c r="AA5" s="12" t="s">
        <v>41</v>
      </c>
      <c r="AB5" s="12" t="s">
        <v>41</v>
      </c>
      <c r="AC5" s="1" t="s">
        <v>4</v>
      </c>
      <c r="AD5" s="1" t="s">
        <v>3</v>
      </c>
      <c r="AE5" s="1" t="s">
        <v>42</v>
      </c>
    </row>
    <row r="6" spans="1:31" x14ac:dyDescent="0.25">
      <c r="A6" s="22">
        <f>IF(B6="","",A5+1)</f>
        <v>2</v>
      </c>
      <c r="B6" s="17" t="s">
        <v>80</v>
      </c>
      <c r="C6" s="17" t="s">
        <v>81</v>
      </c>
      <c r="D6" s="17">
        <v>11</v>
      </c>
      <c r="E6" s="17">
        <v>15</v>
      </c>
      <c r="F6" s="22">
        <f t="shared" ref="F6:F28" si="0">IF(E6="","",IF(E6&lt;=15,0.7,(IF(E6&lt;=45,0.75,(IF(E6&lt;=150,0.83,(IF(E6&gt;150,0.85))))))))</f>
        <v>0.7</v>
      </c>
      <c r="G6" s="22">
        <f t="shared" ref="G6:G28" si="1">IF(E6="","",IF(E6&lt;=15,0.85,(IF(E6&lt;=45,0.89,(IF(E6&lt;=150,0.91,(IF(E6&gt;150,0.94))))))))</f>
        <v>0.85</v>
      </c>
      <c r="H6" s="22">
        <f t="shared" ref="H6:H28" si="2">IF(E6="","",IF(E6&lt;=15,0.75,(IF(E6&lt;=45,0.8,(IF(E6&lt;=150,0.82,(IF(E6&gt;150,0.91))))))))</f>
        <v>0.75</v>
      </c>
      <c r="I6" s="17" t="s">
        <v>82</v>
      </c>
      <c r="J6" s="17" t="s">
        <v>8</v>
      </c>
      <c r="K6" s="23">
        <f t="shared" ref="K6:K27" si="3">IF(J6="C",D6/G6,"")</f>
        <v>12.941176470588236</v>
      </c>
      <c r="L6" s="23">
        <f t="shared" ref="L6:L27" si="4">IF(J6="C",(K6*TAN(ACOS(H6))),"")</f>
        <v>11.413044871259016</v>
      </c>
      <c r="M6" s="23" t="str">
        <f t="shared" ref="M6:M27" si="5">IF(J6="I",D6/G6,"")</f>
        <v/>
      </c>
      <c r="N6" s="23" t="str">
        <f t="shared" ref="N6:N27" si="6">IF(J6="I",(M6*TAN(ACOS(H6))),"")</f>
        <v/>
      </c>
      <c r="O6" s="23" t="str">
        <f t="shared" ref="O6:O27" si="7">IF(J6="S",D6/G6,"")</f>
        <v/>
      </c>
      <c r="P6" s="23" t="str">
        <f t="shared" ref="P6:P27" si="8">IF(J6="S",(O6*TAN(ACOS(H6))),"")</f>
        <v/>
      </c>
      <c r="Q6" s="64"/>
      <c r="Y6" s="18" t="s">
        <v>8</v>
      </c>
      <c r="Z6" s="5" t="s">
        <v>49</v>
      </c>
      <c r="AA6" s="1">
        <v>0</v>
      </c>
      <c r="AB6" s="1">
        <v>15</v>
      </c>
      <c r="AC6" s="1">
        <v>0.7</v>
      </c>
      <c r="AD6" s="1">
        <v>0.85</v>
      </c>
      <c r="AE6" s="1">
        <v>0.75</v>
      </c>
    </row>
    <row r="7" spans="1:31" x14ac:dyDescent="0.25">
      <c r="A7" s="22">
        <f t="shared" ref="A7:A27" si="9">IF(B7="","",A6+1)</f>
        <v>3</v>
      </c>
      <c r="B7" s="17" t="s">
        <v>80</v>
      </c>
      <c r="C7" s="17" t="s">
        <v>83</v>
      </c>
      <c r="D7" s="17">
        <v>11</v>
      </c>
      <c r="E7" s="17">
        <v>15</v>
      </c>
      <c r="F7" s="22">
        <f t="shared" si="0"/>
        <v>0.7</v>
      </c>
      <c r="G7" s="22">
        <f t="shared" si="1"/>
        <v>0.85</v>
      </c>
      <c r="H7" s="22">
        <f t="shared" si="2"/>
        <v>0.75</v>
      </c>
      <c r="I7" s="17" t="s">
        <v>82</v>
      </c>
      <c r="J7" s="17" t="s">
        <v>10</v>
      </c>
      <c r="K7" s="23" t="str">
        <f t="shared" si="3"/>
        <v/>
      </c>
      <c r="L7" s="23" t="str">
        <f t="shared" si="4"/>
        <v/>
      </c>
      <c r="M7" s="23" t="str">
        <f t="shared" si="5"/>
        <v/>
      </c>
      <c r="N7" s="23" t="str">
        <f t="shared" si="6"/>
        <v/>
      </c>
      <c r="O7" s="23">
        <f t="shared" si="7"/>
        <v>12.941176470588236</v>
      </c>
      <c r="P7" s="23">
        <f t="shared" si="8"/>
        <v>11.413044871259016</v>
      </c>
      <c r="Q7" s="64"/>
      <c r="Y7" s="18" t="s">
        <v>9</v>
      </c>
      <c r="Z7" s="5" t="s">
        <v>50</v>
      </c>
      <c r="AA7" s="1">
        <v>15</v>
      </c>
      <c r="AB7" s="1">
        <v>45</v>
      </c>
      <c r="AC7" s="1">
        <v>0.75</v>
      </c>
      <c r="AD7" s="1">
        <v>0.89</v>
      </c>
      <c r="AE7" s="1">
        <v>0.8</v>
      </c>
    </row>
    <row r="8" spans="1:31" x14ac:dyDescent="0.25">
      <c r="A8" s="22">
        <f t="shared" si="9"/>
        <v>4</v>
      </c>
      <c r="B8" s="17" t="s">
        <v>85</v>
      </c>
      <c r="C8" s="17" t="s">
        <v>84</v>
      </c>
      <c r="D8" s="17">
        <v>3</v>
      </c>
      <c r="E8" s="17">
        <v>4</v>
      </c>
      <c r="F8" s="22">
        <f t="shared" si="0"/>
        <v>0.7</v>
      </c>
      <c r="G8" s="22">
        <f t="shared" si="1"/>
        <v>0.85</v>
      </c>
      <c r="H8" s="22">
        <f t="shared" si="2"/>
        <v>0.75</v>
      </c>
      <c r="I8" s="17" t="s">
        <v>82</v>
      </c>
      <c r="J8" s="17" t="s">
        <v>9</v>
      </c>
      <c r="K8" s="23" t="str">
        <f t="shared" si="3"/>
        <v/>
      </c>
      <c r="L8" s="23" t="str">
        <f t="shared" si="4"/>
        <v/>
      </c>
      <c r="M8" s="23">
        <f t="shared" si="5"/>
        <v>3.5294117647058822</v>
      </c>
      <c r="N8" s="23">
        <f t="shared" si="6"/>
        <v>3.112648601252459</v>
      </c>
      <c r="O8" s="23" t="str">
        <f t="shared" si="7"/>
        <v/>
      </c>
      <c r="P8" s="23" t="str">
        <f t="shared" si="8"/>
        <v/>
      </c>
      <c r="Q8" s="64"/>
      <c r="Y8" s="18" t="s">
        <v>10</v>
      </c>
      <c r="Z8" s="5" t="s">
        <v>51</v>
      </c>
      <c r="AA8" s="1">
        <v>45</v>
      </c>
      <c r="AB8" s="1">
        <v>150</v>
      </c>
      <c r="AC8" s="1">
        <v>0.83</v>
      </c>
      <c r="AD8" s="1">
        <v>0.91</v>
      </c>
      <c r="AE8" s="1">
        <v>0.82</v>
      </c>
    </row>
    <row r="9" spans="1:31" x14ac:dyDescent="0.25">
      <c r="A9" s="22">
        <f t="shared" si="9"/>
        <v>5</v>
      </c>
      <c r="B9" s="17" t="s">
        <v>85</v>
      </c>
      <c r="C9" s="17" t="s">
        <v>86</v>
      </c>
      <c r="D9" s="17">
        <v>3</v>
      </c>
      <c r="E9" s="17">
        <v>4</v>
      </c>
      <c r="F9" s="22">
        <f t="shared" si="0"/>
        <v>0.7</v>
      </c>
      <c r="G9" s="22">
        <f t="shared" si="1"/>
        <v>0.85</v>
      </c>
      <c r="H9" s="22">
        <f t="shared" si="2"/>
        <v>0.75</v>
      </c>
      <c r="I9" s="17" t="s">
        <v>82</v>
      </c>
      <c r="J9" s="17" t="s">
        <v>10</v>
      </c>
      <c r="K9" s="23" t="str">
        <f t="shared" si="3"/>
        <v/>
      </c>
      <c r="L9" s="23" t="str">
        <f t="shared" si="4"/>
        <v/>
      </c>
      <c r="M9" s="23" t="str">
        <f t="shared" si="5"/>
        <v/>
      </c>
      <c r="N9" s="23" t="str">
        <f t="shared" si="6"/>
        <v/>
      </c>
      <c r="O9" s="23">
        <f t="shared" si="7"/>
        <v>3.5294117647058822</v>
      </c>
      <c r="P9" s="23">
        <f t="shared" si="8"/>
        <v>3.112648601252459</v>
      </c>
      <c r="Q9" s="64"/>
      <c r="Z9" s="5" t="s">
        <v>52</v>
      </c>
      <c r="AA9" s="1">
        <v>150</v>
      </c>
      <c r="AB9" s="1" t="s">
        <v>47</v>
      </c>
      <c r="AC9" s="1">
        <v>0.85</v>
      </c>
      <c r="AD9" s="1">
        <v>0.94</v>
      </c>
      <c r="AE9" s="1">
        <v>0.91</v>
      </c>
    </row>
    <row r="10" spans="1:31" x14ac:dyDescent="0.25">
      <c r="A10" s="22">
        <f t="shared" si="9"/>
        <v>6</v>
      </c>
      <c r="B10" s="17" t="s">
        <v>87</v>
      </c>
      <c r="C10" s="17" t="s">
        <v>88</v>
      </c>
      <c r="D10" s="17">
        <v>18</v>
      </c>
      <c r="E10" s="17">
        <v>22</v>
      </c>
      <c r="F10" s="22">
        <f t="shared" si="0"/>
        <v>0.75</v>
      </c>
      <c r="G10" s="22">
        <f t="shared" si="1"/>
        <v>0.89</v>
      </c>
      <c r="H10" s="22">
        <f t="shared" si="2"/>
        <v>0.8</v>
      </c>
      <c r="I10" s="17" t="s">
        <v>89</v>
      </c>
      <c r="J10" s="17" t="s">
        <v>9</v>
      </c>
      <c r="K10" s="23" t="str">
        <f t="shared" si="3"/>
        <v/>
      </c>
      <c r="L10" s="23" t="str">
        <f t="shared" si="4"/>
        <v/>
      </c>
      <c r="M10" s="23">
        <f t="shared" si="5"/>
        <v>20.224719101123597</v>
      </c>
      <c r="N10" s="23">
        <f t="shared" si="6"/>
        <v>15.168539325842692</v>
      </c>
      <c r="O10" s="23" t="str">
        <f t="shared" si="7"/>
        <v/>
      </c>
      <c r="P10" s="23" t="str">
        <f t="shared" si="8"/>
        <v/>
      </c>
      <c r="Q10" s="64"/>
    </row>
    <row r="11" spans="1:31" x14ac:dyDescent="0.25">
      <c r="A11" s="22">
        <f t="shared" si="9"/>
        <v>7</v>
      </c>
      <c r="B11" s="17" t="s">
        <v>87</v>
      </c>
      <c r="C11" s="17" t="s">
        <v>90</v>
      </c>
      <c r="D11" s="17">
        <v>18</v>
      </c>
      <c r="E11" s="17">
        <v>22</v>
      </c>
      <c r="F11" s="22">
        <f t="shared" si="0"/>
        <v>0.75</v>
      </c>
      <c r="G11" s="22">
        <f t="shared" si="1"/>
        <v>0.89</v>
      </c>
      <c r="H11" s="22">
        <f t="shared" si="2"/>
        <v>0.8</v>
      </c>
      <c r="I11" s="17" t="s">
        <v>89</v>
      </c>
      <c r="J11" s="17" t="s">
        <v>10</v>
      </c>
      <c r="K11" s="23" t="str">
        <f t="shared" si="3"/>
        <v/>
      </c>
      <c r="L11" s="23" t="str">
        <f t="shared" si="4"/>
        <v/>
      </c>
      <c r="M11" s="23" t="str">
        <f t="shared" si="5"/>
        <v/>
      </c>
      <c r="N11" s="23" t="str">
        <f t="shared" si="6"/>
        <v/>
      </c>
      <c r="O11" s="23">
        <f t="shared" si="7"/>
        <v>20.224719101123597</v>
      </c>
      <c r="P11" s="23">
        <f t="shared" si="8"/>
        <v>15.168539325842692</v>
      </c>
      <c r="Q11" s="64"/>
      <c r="Y11" s="18">
        <v>380</v>
      </c>
    </row>
    <row r="12" spans="1:31" x14ac:dyDescent="0.25">
      <c r="A12" s="22">
        <f t="shared" si="9"/>
        <v>8</v>
      </c>
      <c r="B12" s="17" t="s">
        <v>91</v>
      </c>
      <c r="C12" s="17"/>
      <c r="D12" s="17">
        <v>15</v>
      </c>
      <c r="E12" s="17">
        <v>20</v>
      </c>
      <c r="F12" s="22">
        <f t="shared" si="0"/>
        <v>0.75</v>
      </c>
      <c r="G12" s="22">
        <f t="shared" si="1"/>
        <v>0.89</v>
      </c>
      <c r="H12" s="22">
        <f t="shared" si="2"/>
        <v>0.8</v>
      </c>
      <c r="I12" s="17" t="s">
        <v>89</v>
      </c>
      <c r="J12" s="17" t="s">
        <v>8</v>
      </c>
      <c r="K12" s="23">
        <f t="shared" si="3"/>
        <v>16.853932584269664</v>
      </c>
      <c r="L12" s="23">
        <f t="shared" si="4"/>
        <v>12.640449438202245</v>
      </c>
      <c r="M12" s="23" t="str">
        <f t="shared" si="5"/>
        <v/>
      </c>
      <c r="N12" s="23" t="str">
        <f t="shared" si="6"/>
        <v/>
      </c>
      <c r="O12" s="23" t="str">
        <f t="shared" si="7"/>
        <v/>
      </c>
      <c r="P12" s="23" t="str">
        <f t="shared" si="8"/>
        <v/>
      </c>
      <c r="Q12" s="64"/>
      <c r="Y12" s="18">
        <v>400</v>
      </c>
    </row>
    <row r="13" spans="1:31" x14ac:dyDescent="0.25">
      <c r="A13" s="22" t="str">
        <f t="shared" si="9"/>
        <v/>
      </c>
      <c r="B13" s="17"/>
      <c r="C13" s="17"/>
      <c r="D13" s="17"/>
      <c r="E13" s="17"/>
      <c r="F13" s="22" t="str">
        <f t="shared" si="0"/>
        <v/>
      </c>
      <c r="G13" s="22" t="str">
        <f t="shared" si="1"/>
        <v/>
      </c>
      <c r="H13" s="22" t="str">
        <f t="shared" si="2"/>
        <v/>
      </c>
      <c r="I13" s="17"/>
      <c r="J13" s="17"/>
      <c r="K13" s="23" t="str">
        <f t="shared" si="3"/>
        <v/>
      </c>
      <c r="L13" s="23" t="str">
        <f t="shared" si="4"/>
        <v/>
      </c>
      <c r="M13" s="23" t="str">
        <f t="shared" si="5"/>
        <v/>
      </c>
      <c r="N13" s="23" t="str">
        <f t="shared" si="6"/>
        <v/>
      </c>
      <c r="O13" s="23" t="str">
        <f t="shared" si="7"/>
        <v/>
      </c>
      <c r="P13" s="23" t="str">
        <f t="shared" si="8"/>
        <v/>
      </c>
      <c r="Q13" s="64"/>
      <c r="Y13" s="18">
        <v>415</v>
      </c>
    </row>
    <row r="14" spans="1:31" x14ac:dyDescent="0.25">
      <c r="A14" s="22" t="str">
        <f t="shared" si="9"/>
        <v/>
      </c>
      <c r="B14" s="17"/>
      <c r="C14" s="17"/>
      <c r="D14" s="17"/>
      <c r="E14" s="17"/>
      <c r="F14" s="22" t="str">
        <f t="shared" si="0"/>
        <v/>
      </c>
      <c r="G14" s="22" t="str">
        <f t="shared" si="1"/>
        <v/>
      </c>
      <c r="H14" s="22" t="str">
        <f t="shared" si="2"/>
        <v/>
      </c>
      <c r="I14" s="17"/>
      <c r="J14" s="17"/>
      <c r="K14" s="23" t="str">
        <f t="shared" si="3"/>
        <v/>
      </c>
      <c r="L14" s="23" t="str">
        <f t="shared" si="4"/>
        <v/>
      </c>
      <c r="M14" s="23" t="str">
        <f t="shared" si="5"/>
        <v/>
      </c>
      <c r="N14" s="23" t="str">
        <f t="shared" si="6"/>
        <v/>
      </c>
      <c r="O14" s="23" t="str">
        <f t="shared" si="7"/>
        <v/>
      </c>
      <c r="P14" s="23" t="str">
        <f t="shared" si="8"/>
        <v/>
      </c>
      <c r="Q14" s="64"/>
    </row>
    <row r="15" spans="1:31" x14ac:dyDescent="0.25">
      <c r="A15" s="22" t="str">
        <f t="shared" si="9"/>
        <v/>
      </c>
      <c r="B15" s="17"/>
      <c r="C15" s="17"/>
      <c r="D15" s="17"/>
      <c r="E15" s="17"/>
      <c r="F15" s="22" t="str">
        <f t="shared" si="0"/>
        <v/>
      </c>
      <c r="G15" s="22" t="str">
        <f t="shared" si="1"/>
        <v/>
      </c>
      <c r="H15" s="22" t="str">
        <f t="shared" si="2"/>
        <v/>
      </c>
      <c r="I15" s="17"/>
      <c r="J15" s="17"/>
      <c r="K15" s="23" t="str">
        <f t="shared" si="3"/>
        <v/>
      </c>
      <c r="L15" s="23" t="str">
        <f t="shared" si="4"/>
        <v/>
      </c>
      <c r="M15" s="23" t="str">
        <f t="shared" si="5"/>
        <v/>
      </c>
      <c r="N15" s="23" t="str">
        <f t="shared" si="6"/>
        <v/>
      </c>
      <c r="O15" s="23" t="str">
        <f t="shared" si="7"/>
        <v/>
      </c>
      <c r="P15" s="23" t="str">
        <f t="shared" si="8"/>
        <v/>
      </c>
      <c r="Q15" s="64"/>
    </row>
    <row r="16" spans="1:31" x14ac:dyDescent="0.25">
      <c r="A16" s="22" t="str">
        <f t="shared" si="9"/>
        <v/>
      </c>
      <c r="B16" s="17"/>
      <c r="C16" s="17"/>
      <c r="D16" s="17"/>
      <c r="E16" s="17"/>
      <c r="F16" s="22" t="str">
        <f t="shared" si="0"/>
        <v/>
      </c>
      <c r="G16" s="22" t="str">
        <f t="shared" si="1"/>
        <v/>
      </c>
      <c r="H16" s="22" t="str">
        <f t="shared" si="2"/>
        <v/>
      </c>
      <c r="I16" s="17"/>
      <c r="J16" s="17"/>
      <c r="K16" s="23" t="str">
        <f t="shared" si="3"/>
        <v/>
      </c>
      <c r="L16" s="23" t="str">
        <f t="shared" si="4"/>
        <v/>
      </c>
      <c r="M16" s="23" t="str">
        <f t="shared" si="5"/>
        <v/>
      </c>
      <c r="N16" s="23" t="str">
        <f t="shared" si="6"/>
        <v/>
      </c>
      <c r="O16" s="23" t="str">
        <f t="shared" si="7"/>
        <v/>
      </c>
      <c r="P16" s="23" t="str">
        <f t="shared" si="8"/>
        <v/>
      </c>
      <c r="Q16" s="64"/>
    </row>
    <row r="17" spans="1:19" x14ac:dyDescent="0.25">
      <c r="A17" s="22" t="str">
        <f t="shared" si="9"/>
        <v/>
      </c>
      <c r="B17" s="17"/>
      <c r="C17" s="17"/>
      <c r="D17" s="17"/>
      <c r="E17" s="17"/>
      <c r="F17" s="22" t="str">
        <f t="shared" si="0"/>
        <v/>
      </c>
      <c r="G17" s="22" t="str">
        <f t="shared" si="1"/>
        <v/>
      </c>
      <c r="H17" s="22" t="str">
        <f t="shared" si="2"/>
        <v/>
      </c>
      <c r="I17" s="17"/>
      <c r="J17" s="17"/>
      <c r="K17" s="23" t="str">
        <f t="shared" si="3"/>
        <v/>
      </c>
      <c r="L17" s="23" t="str">
        <f t="shared" si="4"/>
        <v/>
      </c>
      <c r="M17" s="23" t="str">
        <f t="shared" si="5"/>
        <v/>
      </c>
      <c r="N17" s="23" t="str">
        <f t="shared" si="6"/>
        <v/>
      </c>
      <c r="O17" s="23" t="str">
        <f t="shared" si="7"/>
        <v/>
      </c>
      <c r="P17" s="23" t="str">
        <f t="shared" si="8"/>
        <v/>
      </c>
      <c r="Q17" s="64"/>
    </row>
    <row r="18" spans="1:19" x14ac:dyDescent="0.25">
      <c r="A18" s="22" t="str">
        <f t="shared" si="9"/>
        <v/>
      </c>
      <c r="B18" s="17"/>
      <c r="C18" s="17"/>
      <c r="D18" s="17"/>
      <c r="E18" s="17"/>
      <c r="F18" s="22" t="str">
        <f t="shared" si="0"/>
        <v/>
      </c>
      <c r="G18" s="22" t="str">
        <f t="shared" si="1"/>
        <v/>
      </c>
      <c r="H18" s="22" t="str">
        <f t="shared" si="2"/>
        <v/>
      </c>
      <c r="I18" s="17"/>
      <c r="J18" s="17"/>
      <c r="K18" s="23" t="str">
        <f t="shared" si="3"/>
        <v/>
      </c>
      <c r="L18" s="23" t="str">
        <f t="shared" si="4"/>
        <v/>
      </c>
      <c r="M18" s="23" t="str">
        <f t="shared" si="5"/>
        <v/>
      </c>
      <c r="N18" s="23" t="str">
        <f t="shared" si="6"/>
        <v/>
      </c>
      <c r="O18" s="23" t="str">
        <f t="shared" si="7"/>
        <v/>
      </c>
      <c r="P18" s="23" t="str">
        <f t="shared" si="8"/>
        <v/>
      </c>
      <c r="Q18" s="64"/>
    </row>
    <row r="19" spans="1:19" x14ac:dyDescent="0.25">
      <c r="A19" s="22" t="str">
        <f t="shared" si="9"/>
        <v/>
      </c>
      <c r="B19" s="17"/>
      <c r="C19" s="17"/>
      <c r="D19" s="17"/>
      <c r="E19" s="17"/>
      <c r="F19" s="22" t="str">
        <f t="shared" si="0"/>
        <v/>
      </c>
      <c r="G19" s="22" t="str">
        <f t="shared" si="1"/>
        <v/>
      </c>
      <c r="H19" s="22" t="str">
        <f t="shared" si="2"/>
        <v/>
      </c>
      <c r="I19" s="17"/>
      <c r="J19" s="17"/>
      <c r="K19" s="23" t="str">
        <f t="shared" si="3"/>
        <v/>
      </c>
      <c r="L19" s="23" t="str">
        <f t="shared" si="4"/>
        <v/>
      </c>
      <c r="M19" s="23" t="str">
        <f t="shared" si="5"/>
        <v/>
      </c>
      <c r="N19" s="23" t="str">
        <f t="shared" si="6"/>
        <v/>
      </c>
      <c r="O19" s="23" t="str">
        <f t="shared" si="7"/>
        <v/>
      </c>
      <c r="P19" s="23" t="str">
        <f t="shared" si="8"/>
        <v/>
      </c>
      <c r="Q19" s="64"/>
    </row>
    <row r="20" spans="1:19" x14ac:dyDescent="0.25">
      <c r="A20" s="22" t="str">
        <f t="shared" si="9"/>
        <v/>
      </c>
      <c r="B20" s="17"/>
      <c r="C20" s="17"/>
      <c r="D20" s="17"/>
      <c r="E20" s="17"/>
      <c r="F20" s="22" t="str">
        <f t="shared" si="0"/>
        <v/>
      </c>
      <c r="G20" s="22" t="str">
        <f t="shared" si="1"/>
        <v/>
      </c>
      <c r="H20" s="22" t="str">
        <f t="shared" si="2"/>
        <v/>
      </c>
      <c r="I20" s="17"/>
      <c r="J20" s="17"/>
      <c r="K20" s="23" t="str">
        <f t="shared" si="3"/>
        <v/>
      </c>
      <c r="L20" s="23" t="str">
        <f t="shared" si="4"/>
        <v/>
      </c>
      <c r="M20" s="23" t="str">
        <f t="shared" si="5"/>
        <v/>
      </c>
      <c r="N20" s="23" t="str">
        <f t="shared" si="6"/>
        <v/>
      </c>
      <c r="O20" s="23" t="str">
        <f t="shared" si="7"/>
        <v/>
      </c>
      <c r="P20" s="23" t="str">
        <f t="shared" si="8"/>
        <v/>
      </c>
      <c r="Q20" s="64"/>
    </row>
    <row r="21" spans="1:19" x14ac:dyDescent="0.25">
      <c r="A21" s="22" t="str">
        <f t="shared" si="9"/>
        <v/>
      </c>
      <c r="B21" s="17"/>
      <c r="C21" s="17"/>
      <c r="D21" s="17"/>
      <c r="E21" s="17"/>
      <c r="F21" s="22" t="str">
        <f t="shared" si="0"/>
        <v/>
      </c>
      <c r="G21" s="22" t="str">
        <f t="shared" si="1"/>
        <v/>
      </c>
      <c r="H21" s="22" t="str">
        <f t="shared" si="2"/>
        <v/>
      </c>
      <c r="I21" s="17"/>
      <c r="J21" s="17"/>
      <c r="K21" s="23" t="str">
        <f t="shared" si="3"/>
        <v/>
      </c>
      <c r="L21" s="23" t="str">
        <f t="shared" si="4"/>
        <v/>
      </c>
      <c r="M21" s="23" t="str">
        <f t="shared" si="5"/>
        <v/>
      </c>
      <c r="N21" s="23" t="str">
        <f t="shared" si="6"/>
        <v/>
      </c>
      <c r="O21" s="23" t="str">
        <f t="shared" si="7"/>
        <v/>
      </c>
      <c r="P21" s="23" t="str">
        <f t="shared" si="8"/>
        <v/>
      </c>
      <c r="Q21" s="64"/>
    </row>
    <row r="22" spans="1:19" x14ac:dyDescent="0.25">
      <c r="A22" s="22" t="str">
        <f t="shared" si="9"/>
        <v/>
      </c>
      <c r="B22" s="17"/>
      <c r="C22" s="17"/>
      <c r="D22" s="17"/>
      <c r="E22" s="17"/>
      <c r="F22" s="22" t="str">
        <f t="shared" si="0"/>
        <v/>
      </c>
      <c r="G22" s="22" t="str">
        <f t="shared" si="1"/>
        <v/>
      </c>
      <c r="H22" s="22" t="str">
        <f t="shared" si="2"/>
        <v/>
      </c>
      <c r="I22" s="17"/>
      <c r="J22" s="17"/>
      <c r="K22" s="23" t="str">
        <f t="shared" si="3"/>
        <v/>
      </c>
      <c r="L22" s="23" t="str">
        <f t="shared" si="4"/>
        <v/>
      </c>
      <c r="M22" s="23" t="str">
        <f t="shared" si="5"/>
        <v/>
      </c>
      <c r="N22" s="23" t="str">
        <f t="shared" si="6"/>
        <v/>
      </c>
      <c r="O22" s="23" t="str">
        <f t="shared" si="7"/>
        <v/>
      </c>
      <c r="P22" s="23" t="str">
        <f t="shared" si="8"/>
        <v/>
      </c>
      <c r="Q22" s="64"/>
    </row>
    <row r="23" spans="1:19" x14ac:dyDescent="0.25">
      <c r="A23" s="22" t="str">
        <f t="shared" si="9"/>
        <v/>
      </c>
      <c r="B23" s="17"/>
      <c r="C23" s="17"/>
      <c r="D23" s="17"/>
      <c r="E23" s="17"/>
      <c r="F23" s="22" t="str">
        <f t="shared" si="0"/>
        <v/>
      </c>
      <c r="G23" s="22" t="str">
        <f t="shared" si="1"/>
        <v/>
      </c>
      <c r="H23" s="22" t="str">
        <f t="shared" si="2"/>
        <v/>
      </c>
      <c r="I23" s="17"/>
      <c r="J23" s="17"/>
      <c r="K23" s="23" t="str">
        <f t="shared" si="3"/>
        <v/>
      </c>
      <c r="L23" s="23" t="str">
        <f t="shared" si="4"/>
        <v/>
      </c>
      <c r="M23" s="23" t="str">
        <f t="shared" si="5"/>
        <v/>
      </c>
      <c r="N23" s="23" t="str">
        <f t="shared" si="6"/>
        <v/>
      </c>
      <c r="O23" s="23" t="str">
        <f t="shared" si="7"/>
        <v/>
      </c>
      <c r="P23" s="23" t="str">
        <f t="shared" si="8"/>
        <v/>
      </c>
      <c r="Q23" s="64"/>
    </row>
    <row r="24" spans="1:19" x14ac:dyDescent="0.25">
      <c r="A24" s="22" t="str">
        <f t="shared" si="9"/>
        <v/>
      </c>
      <c r="B24" s="17"/>
      <c r="C24" s="17"/>
      <c r="D24" s="17"/>
      <c r="E24" s="17"/>
      <c r="F24" s="22" t="str">
        <f t="shared" si="0"/>
        <v/>
      </c>
      <c r="G24" s="22" t="str">
        <f t="shared" si="1"/>
        <v/>
      </c>
      <c r="H24" s="22" t="str">
        <f t="shared" si="2"/>
        <v/>
      </c>
      <c r="I24" s="17"/>
      <c r="J24" s="17"/>
      <c r="K24" s="23" t="str">
        <f t="shared" si="3"/>
        <v/>
      </c>
      <c r="L24" s="23" t="str">
        <f t="shared" si="4"/>
        <v/>
      </c>
      <c r="M24" s="23" t="str">
        <f t="shared" si="5"/>
        <v/>
      </c>
      <c r="N24" s="23" t="str">
        <f t="shared" si="6"/>
        <v/>
      </c>
      <c r="O24" s="23" t="str">
        <f t="shared" si="7"/>
        <v/>
      </c>
      <c r="P24" s="23" t="str">
        <f t="shared" si="8"/>
        <v/>
      </c>
      <c r="Q24" s="64"/>
    </row>
    <row r="25" spans="1:19" x14ac:dyDescent="0.25">
      <c r="A25" s="22" t="str">
        <f t="shared" si="9"/>
        <v/>
      </c>
      <c r="B25" s="17"/>
      <c r="C25" s="17"/>
      <c r="D25" s="17"/>
      <c r="E25" s="17"/>
      <c r="F25" s="22" t="str">
        <f t="shared" si="0"/>
        <v/>
      </c>
      <c r="G25" s="22" t="str">
        <f t="shared" si="1"/>
        <v/>
      </c>
      <c r="H25" s="22" t="str">
        <f t="shared" si="2"/>
        <v/>
      </c>
      <c r="I25" s="17"/>
      <c r="J25" s="17"/>
      <c r="K25" s="23" t="str">
        <f t="shared" si="3"/>
        <v/>
      </c>
      <c r="L25" s="23" t="str">
        <f t="shared" si="4"/>
        <v/>
      </c>
      <c r="M25" s="23" t="str">
        <f t="shared" si="5"/>
        <v/>
      </c>
      <c r="N25" s="23" t="str">
        <f t="shared" si="6"/>
        <v/>
      </c>
      <c r="O25" s="23" t="str">
        <f t="shared" si="7"/>
        <v/>
      </c>
      <c r="P25" s="23" t="str">
        <f t="shared" si="8"/>
        <v/>
      </c>
      <c r="Q25" s="64"/>
    </row>
    <row r="26" spans="1:19" x14ac:dyDescent="0.25">
      <c r="A26" s="22" t="str">
        <f t="shared" si="9"/>
        <v/>
      </c>
      <c r="B26" s="17"/>
      <c r="C26" s="17"/>
      <c r="D26" s="17"/>
      <c r="E26" s="17"/>
      <c r="F26" s="22" t="str">
        <f t="shared" si="0"/>
        <v/>
      </c>
      <c r="G26" s="22" t="str">
        <f t="shared" si="1"/>
        <v/>
      </c>
      <c r="H26" s="22" t="str">
        <f t="shared" si="2"/>
        <v/>
      </c>
      <c r="I26" s="17"/>
      <c r="J26" s="17"/>
      <c r="K26" s="23" t="str">
        <f t="shared" si="3"/>
        <v/>
      </c>
      <c r="L26" s="23" t="str">
        <f t="shared" si="4"/>
        <v/>
      </c>
      <c r="M26" s="23" t="str">
        <f t="shared" si="5"/>
        <v/>
      </c>
      <c r="N26" s="23" t="str">
        <f t="shared" si="6"/>
        <v/>
      </c>
      <c r="O26" s="23" t="str">
        <f t="shared" si="7"/>
        <v/>
      </c>
      <c r="P26" s="23" t="str">
        <f t="shared" si="8"/>
        <v/>
      </c>
      <c r="Q26" s="64"/>
    </row>
    <row r="27" spans="1:19" x14ac:dyDescent="0.25">
      <c r="A27" s="22" t="str">
        <f t="shared" si="9"/>
        <v/>
      </c>
      <c r="B27" s="17"/>
      <c r="C27" s="17"/>
      <c r="D27" s="17"/>
      <c r="E27" s="17"/>
      <c r="F27" s="22" t="str">
        <f t="shared" si="0"/>
        <v/>
      </c>
      <c r="G27" s="22" t="str">
        <f t="shared" si="1"/>
        <v/>
      </c>
      <c r="H27" s="22" t="str">
        <f t="shared" si="2"/>
        <v/>
      </c>
      <c r="I27" s="17"/>
      <c r="J27" s="17"/>
      <c r="K27" s="23" t="str">
        <f t="shared" si="3"/>
        <v/>
      </c>
      <c r="L27" s="23" t="str">
        <f t="shared" si="4"/>
        <v/>
      </c>
      <c r="M27" s="23" t="str">
        <f t="shared" si="5"/>
        <v/>
      </c>
      <c r="N27" s="23" t="str">
        <f t="shared" si="6"/>
        <v/>
      </c>
      <c r="O27" s="23" t="str">
        <f t="shared" si="7"/>
        <v/>
      </c>
      <c r="P27" s="23" t="str">
        <f t="shared" si="8"/>
        <v/>
      </c>
      <c r="Q27" s="64"/>
    </row>
    <row r="28" spans="1:19" x14ac:dyDescent="0.25">
      <c r="A28" s="22"/>
      <c r="B28" s="22" t="s">
        <v>60</v>
      </c>
      <c r="C28" s="22"/>
      <c r="D28" s="22"/>
      <c r="E28" s="22"/>
      <c r="F28" s="22" t="str">
        <f t="shared" si="0"/>
        <v/>
      </c>
      <c r="G28" s="22" t="str">
        <f t="shared" si="1"/>
        <v/>
      </c>
      <c r="H28" s="22" t="str">
        <f t="shared" si="2"/>
        <v/>
      </c>
      <c r="I28" s="22"/>
      <c r="J28" s="22"/>
      <c r="K28" s="23">
        <f>SUM(K5:K27)</f>
        <v>42.736285525446135</v>
      </c>
      <c r="L28" s="23">
        <f t="shared" ref="L28:P28" si="10">SUM(L5:L27)</f>
        <v>35.466539180720275</v>
      </c>
      <c r="M28" s="23">
        <f t="shared" si="10"/>
        <v>23.754130865829481</v>
      </c>
      <c r="N28" s="23">
        <f t="shared" si="10"/>
        <v>18.28118792709515</v>
      </c>
      <c r="O28" s="23">
        <f t="shared" si="10"/>
        <v>36.695307336417713</v>
      </c>
      <c r="P28" s="23">
        <f t="shared" si="10"/>
        <v>29.694232798354168</v>
      </c>
      <c r="Q28" s="24"/>
    </row>
    <row r="29" spans="1:19" ht="15" customHeight="1" x14ac:dyDescent="0.25"/>
    <row r="30" spans="1:19" ht="9.75" customHeight="1" x14ac:dyDescent="0.25">
      <c r="A30" s="25"/>
      <c r="B30" s="26"/>
      <c r="C30" s="27"/>
      <c r="D30" s="27"/>
      <c r="E30" s="27"/>
      <c r="F30" s="27"/>
      <c r="G30" s="27"/>
      <c r="H30" s="27"/>
      <c r="I30" s="27"/>
      <c r="J30" s="27"/>
      <c r="K30" s="28"/>
      <c r="L30" s="28"/>
      <c r="M30" s="28"/>
      <c r="N30" s="27"/>
      <c r="O30" s="28"/>
      <c r="P30" s="27"/>
      <c r="Q30" s="29"/>
      <c r="R30" s="30"/>
      <c r="S30" s="30"/>
    </row>
    <row r="31" spans="1:19" x14ac:dyDescent="0.25">
      <c r="A31" s="31"/>
      <c r="B31" s="32" t="s">
        <v>73</v>
      </c>
      <c r="C31" s="57">
        <v>1</v>
      </c>
      <c r="D31" s="33" t="s">
        <v>72</v>
      </c>
      <c r="E31" s="34"/>
      <c r="F31" s="57">
        <v>0.5</v>
      </c>
      <c r="G31" s="33" t="s">
        <v>74</v>
      </c>
      <c r="H31" s="34"/>
      <c r="I31" s="34"/>
      <c r="J31" s="57">
        <v>0.1</v>
      </c>
      <c r="K31" s="35" t="s">
        <v>71</v>
      </c>
      <c r="L31" s="36"/>
      <c r="M31" s="36"/>
      <c r="N31" s="34"/>
      <c r="O31" s="36"/>
      <c r="P31" s="34"/>
      <c r="Q31" s="37"/>
      <c r="R31" s="30"/>
      <c r="S31" s="30"/>
    </row>
    <row r="32" spans="1:19" ht="8.25" customHeight="1" x14ac:dyDescent="0.25">
      <c r="A32" s="38"/>
      <c r="B32" s="39"/>
      <c r="C32" s="40"/>
      <c r="D32" s="40"/>
      <c r="E32" s="40"/>
      <c r="F32" s="40"/>
      <c r="G32" s="40"/>
      <c r="H32" s="40"/>
      <c r="I32" s="40"/>
      <c r="J32" s="40"/>
      <c r="K32" s="41"/>
      <c r="L32" s="41"/>
      <c r="M32" s="41"/>
      <c r="N32" s="40"/>
      <c r="O32" s="41"/>
      <c r="P32" s="40"/>
      <c r="Q32" s="42"/>
      <c r="R32" s="30"/>
      <c r="S32" s="30"/>
    </row>
    <row r="33" spans="1:19" x14ac:dyDescent="0.25"/>
    <row r="34" spans="1:19" ht="7.5" customHeight="1" x14ac:dyDescent="0.25">
      <c r="A34" s="43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5"/>
    </row>
    <row r="35" spans="1:19" x14ac:dyDescent="0.25">
      <c r="A35" s="46"/>
      <c r="B35" s="47"/>
      <c r="C35" s="47"/>
      <c r="D35" s="47"/>
      <c r="E35" s="47"/>
      <c r="F35" s="47"/>
      <c r="G35" s="47"/>
      <c r="H35" s="47"/>
      <c r="I35" s="47"/>
      <c r="J35" s="47"/>
      <c r="K35" s="22" t="s">
        <v>54</v>
      </c>
      <c r="L35" s="22" t="s">
        <v>61</v>
      </c>
      <c r="M35" s="22" t="s">
        <v>53</v>
      </c>
      <c r="N35" s="22" t="s">
        <v>62</v>
      </c>
      <c r="O35" s="22" t="s">
        <v>64</v>
      </c>
      <c r="P35" s="22" t="s">
        <v>63</v>
      </c>
      <c r="Q35" s="64"/>
    </row>
    <row r="36" spans="1:19" x14ac:dyDescent="0.25">
      <c r="A36" s="46"/>
      <c r="B36" s="49" t="s">
        <v>65</v>
      </c>
      <c r="C36" s="50"/>
      <c r="D36" s="50"/>
      <c r="E36" s="50"/>
      <c r="F36" s="50"/>
      <c r="G36" s="50"/>
      <c r="H36" s="50"/>
      <c r="I36" s="50"/>
      <c r="J36" s="50"/>
      <c r="K36" s="51">
        <f>(K28*C31)+(M28*F31)</f>
        <v>54.613350958360876</v>
      </c>
      <c r="L36" s="51">
        <f>(L28*C31)+(N28*F31)</f>
        <v>44.607133144267848</v>
      </c>
      <c r="M36" s="51">
        <f>SQRT((K36)^2+(L36)^2)</f>
        <v>70.515348898318138</v>
      </c>
      <c r="N36" s="22">
        <f>K36/M36</f>
        <v>0.77448884266476992</v>
      </c>
      <c r="O36" s="51">
        <f>M36*1000/(SQRT(3)*P36)</f>
        <v>101.78013917111089</v>
      </c>
      <c r="P36" s="17">
        <v>400</v>
      </c>
      <c r="Q36" s="64"/>
      <c r="R36" s="30"/>
      <c r="S36" s="30"/>
    </row>
    <row r="37" spans="1:19" x14ac:dyDescent="0.25">
      <c r="A37" s="46"/>
      <c r="B37" s="49" t="s">
        <v>59</v>
      </c>
      <c r="C37" s="50"/>
      <c r="D37" s="50"/>
      <c r="E37" s="50"/>
      <c r="F37" s="50"/>
      <c r="G37" s="50"/>
      <c r="H37" s="50"/>
      <c r="I37" s="50"/>
      <c r="J37" s="50"/>
      <c r="K37" s="51">
        <f>K36+(MAX(O5:O27,(0.1*O28)))</f>
        <v>74.838070059484465</v>
      </c>
      <c r="L37" s="51">
        <f>L36+(MAX(P5:P27,(0.1*P28)))</f>
        <v>59.775672470110543</v>
      </c>
      <c r="M37" s="51">
        <f>SQRT((K37)^2+(L37)^2)</f>
        <v>95.78030982139407</v>
      </c>
      <c r="N37" s="22">
        <f>K37/M37</f>
        <v>0.78135130486671467</v>
      </c>
      <c r="O37" s="51">
        <f>M37*1000/(SQRT(3)*P37)</f>
        <v>138.24696914611906</v>
      </c>
      <c r="P37" s="22">
        <f>P36</f>
        <v>400</v>
      </c>
      <c r="Q37" s="64"/>
      <c r="R37" s="52"/>
      <c r="S37" s="52"/>
    </row>
    <row r="38" spans="1:19" x14ac:dyDescent="0.25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8"/>
    </row>
    <row r="39" spans="1:19" x14ac:dyDescent="0.25">
      <c r="A39" s="46"/>
      <c r="B39" s="49" t="s">
        <v>66</v>
      </c>
      <c r="C39" s="50"/>
      <c r="D39" s="50"/>
      <c r="E39" s="50"/>
      <c r="F39" s="50"/>
      <c r="G39" s="50"/>
      <c r="H39" s="50"/>
      <c r="I39" s="50"/>
      <c r="J39" s="50"/>
      <c r="K39" s="22">
        <f>K36*1.1</f>
        <v>60.074686054196967</v>
      </c>
      <c r="L39" s="22">
        <f>L36*1.1</f>
        <v>49.067846458694639</v>
      </c>
      <c r="M39" s="22">
        <f t="shared" ref="M39" si="11">M36*1.1</f>
        <v>77.566883788149951</v>
      </c>
      <c r="N39" s="22">
        <f t="shared" ref="N39:N42" si="12">K39/M39</f>
        <v>0.77448884266477003</v>
      </c>
      <c r="O39" s="51">
        <f t="shared" ref="O39:O42" si="13">M39*1000/(SQRT(3)*P39)</f>
        <v>111.95815308822198</v>
      </c>
      <c r="P39" s="22">
        <f>P36</f>
        <v>400</v>
      </c>
      <c r="Q39" s="64"/>
    </row>
    <row r="40" spans="1:19" x14ac:dyDescent="0.25">
      <c r="A40" s="46"/>
      <c r="B40" s="49" t="s">
        <v>67</v>
      </c>
      <c r="C40" s="50"/>
      <c r="D40" s="50"/>
      <c r="E40" s="50"/>
      <c r="F40" s="50"/>
      <c r="G40" s="50"/>
      <c r="H40" s="50"/>
      <c r="I40" s="50"/>
      <c r="J40" s="50"/>
      <c r="K40" s="22">
        <f>K37*1.1</f>
        <v>82.321877065432915</v>
      </c>
      <c r="L40" s="22">
        <f t="shared" ref="L40:M40" si="14">L37*1.1</f>
        <v>65.753239717121602</v>
      </c>
      <c r="M40" s="22">
        <f t="shared" si="14"/>
        <v>105.35834080353348</v>
      </c>
      <c r="N40" s="22">
        <f t="shared" si="12"/>
        <v>0.78135130486671467</v>
      </c>
      <c r="O40" s="51">
        <f t="shared" si="13"/>
        <v>152.07166606073099</v>
      </c>
      <c r="P40" s="22">
        <f>P36</f>
        <v>400</v>
      </c>
      <c r="Q40" s="64"/>
    </row>
    <row r="41" spans="1:19" x14ac:dyDescent="0.25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8"/>
    </row>
    <row r="42" spans="1:19" x14ac:dyDescent="0.25">
      <c r="A42" s="46"/>
      <c r="B42" s="49" t="s">
        <v>77</v>
      </c>
      <c r="C42" s="57">
        <v>0.7</v>
      </c>
      <c r="D42" s="50" t="s">
        <v>76</v>
      </c>
      <c r="E42" s="50"/>
      <c r="F42" s="50"/>
      <c r="G42" s="50"/>
      <c r="H42" s="50"/>
      <c r="I42" s="50"/>
      <c r="J42" s="50"/>
      <c r="K42" s="22">
        <f>K40/C42</f>
        <v>117.60268152204704</v>
      </c>
      <c r="L42" s="22">
        <f>L40/C42</f>
        <v>93.933199595888013</v>
      </c>
      <c r="M42" s="22">
        <f>M40/C42</f>
        <v>150.51191543361927</v>
      </c>
      <c r="N42" s="22">
        <f t="shared" si="12"/>
        <v>0.78135130486671478</v>
      </c>
      <c r="O42" s="51">
        <f t="shared" si="13"/>
        <v>217.24523722961567</v>
      </c>
      <c r="P42" s="22">
        <f>P36</f>
        <v>400</v>
      </c>
      <c r="Q42" s="64"/>
    </row>
    <row r="43" spans="1:19" ht="7.5" customHeight="1" x14ac:dyDescent="0.25">
      <c r="A43" s="53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5"/>
    </row>
    <row r="44" spans="1:19" x14ac:dyDescent="0.25"/>
    <row r="45" spans="1:19" hidden="1" x14ac:dyDescent="0.25"/>
    <row r="46" spans="1:19" hidden="1" x14ac:dyDescent="0.25"/>
    <row r="47" spans="1:19" hidden="1" x14ac:dyDescent="0.25"/>
    <row r="48" spans="1:19" hidden="1" x14ac:dyDescent="0.25"/>
    <row r="49" spans="1:20" hidden="1" x14ac:dyDescent="0.25">
      <c r="A49" s="7" t="s">
        <v>11</v>
      </c>
      <c r="B49" s="2"/>
      <c r="C49" s="5" t="s">
        <v>12</v>
      </c>
      <c r="D49" s="5" t="s">
        <v>13</v>
      </c>
      <c r="E49" s="2"/>
      <c r="F49" s="1"/>
      <c r="G49" s="2"/>
      <c r="H49" s="2"/>
      <c r="I49" s="5" t="s">
        <v>14</v>
      </c>
      <c r="J49" s="2"/>
      <c r="K49" s="2"/>
      <c r="L49" s="2"/>
      <c r="M49" s="2"/>
      <c r="N49" s="2"/>
      <c r="O49" s="2">
        <v>15</v>
      </c>
      <c r="P49" s="2"/>
      <c r="Q49" s="2"/>
      <c r="R49" s="2"/>
      <c r="S49" s="2"/>
      <c r="T49" s="8" t="s">
        <v>15</v>
      </c>
    </row>
    <row r="50" spans="1:20" hidden="1" x14ac:dyDescent="0.25">
      <c r="A50" s="7" t="s">
        <v>16</v>
      </c>
      <c r="B50" s="2"/>
      <c r="C50" s="5" t="s">
        <v>17</v>
      </c>
      <c r="D50" s="5" t="s">
        <v>18</v>
      </c>
      <c r="E50" s="2"/>
      <c r="F50" s="1"/>
      <c r="G50" s="2"/>
      <c r="H50" s="2"/>
      <c r="I50" s="5" t="s">
        <v>19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6"/>
    </row>
    <row r="51" spans="1:20" hidden="1" x14ac:dyDescent="0.25">
      <c r="A51" s="7" t="s">
        <v>20</v>
      </c>
      <c r="B51" s="2"/>
      <c r="C51" s="2"/>
      <c r="D51" s="5" t="s">
        <v>21</v>
      </c>
      <c r="E51" s="2"/>
      <c r="F51" s="1"/>
      <c r="G51" s="2"/>
      <c r="H51" s="2"/>
      <c r="I51" s="5" t="s">
        <v>22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6"/>
    </row>
    <row r="52" spans="1:20" hidden="1" x14ac:dyDescent="0.25">
      <c r="A52" s="9" t="s">
        <v>23</v>
      </c>
      <c r="B52" s="2"/>
      <c r="C52" s="56"/>
      <c r="D52" s="5" t="s">
        <v>24</v>
      </c>
      <c r="E52" s="2"/>
      <c r="F52" s="1"/>
      <c r="G52" s="2"/>
      <c r="H52" s="2"/>
      <c r="I52" s="5" t="s">
        <v>25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6"/>
    </row>
    <row r="53" spans="1:20" hidden="1" x14ac:dyDescent="0.25">
      <c r="A53" s="7"/>
      <c r="B53" s="2"/>
      <c r="C53" s="2"/>
      <c r="D53" s="5" t="s">
        <v>26</v>
      </c>
      <c r="E53" s="2"/>
      <c r="F53" s="1"/>
      <c r="G53" s="2"/>
      <c r="H53" s="2"/>
      <c r="I53" s="5" t="s">
        <v>27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6"/>
    </row>
    <row r="54" spans="1:20" hidden="1" x14ac:dyDescent="0.25">
      <c r="A54" s="7"/>
      <c r="B54" s="2"/>
      <c r="C54" s="2"/>
      <c r="D54" s="5" t="s">
        <v>28</v>
      </c>
      <c r="E54" s="2"/>
      <c r="F54" s="1"/>
      <c r="G54" s="2"/>
      <c r="H54" s="2"/>
      <c r="I54" s="5" t="s">
        <v>29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6"/>
    </row>
    <row r="55" spans="1:20" hidden="1" x14ac:dyDescent="0.25">
      <c r="A55" s="7"/>
      <c r="B55" s="2"/>
      <c r="C55" s="2"/>
      <c r="D55" s="5" t="s">
        <v>30</v>
      </c>
      <c r="E55" s="2"/>
      <c r="F55" s="1"/>
      <c r="G55" s="2"/>
      <c r="H55" s="2"/>
      <c r="I55" s="5" t="s">
        <v>31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6"/>
    </row>
    <row r="56" spans="1:20" hidden="1" x14ac:dyDescent="0.25">
      <c r="A56" s="7" t="s">
        <v>32</v>
      </c>
      <c r="B56" s="2"/>
      <c r="C56" s="2"/>
      <c r="D56" s="5" t="s">
        <v>33</v>
      </c>
      <c r="E56" s="2"/>
      <c r="F56" s="1"/>
      <c r="G56" s="2"/>
      <c r="H56" s="2"/>
      <c r="I56" s="5" t="s">
        <v>34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6"/>
    </row>
    <row r="57" spans="1:20" hidden="1" x14ac:dyDescent="0.25">
      <c r="A57" s="9" t="s">
        <v>35</v>
      </c>
      <c r="B57" s="2"/>
      <c r="C57" s="2"/>
      <c r="D57" s="1"/>
      <c r="E57" s="2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6"/>
    </row>
    <row r="58" spans="1:20" hidden="1" x14ac:dyDescent="0.25">
      <c r="A58" s="11" t="s">
        <v>36</v>
      </c>
      <c r="B58" s="10"/>
      <c r="C58" s="2"/>
      <c r="D58" s="1"/>
      <c r="E58" s="2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6"/>
    </row>
    <row r="59" spans="1:20" hidden="1" x14ac:dyDescent="0.25">
      <c r="A59" s="11" t="s">
        <v>37</v>
      </c>
      <c r="B59" s="10"/>
      <c r="C59" s="2"/>
      <c r="D59" s="1"/>
      <c r="E59" s="2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6"/>
    </row>
    <row r="60" spans="1:20" hidden="1" x14ac:dyDescent="0.25">
      <c r="A60" s="11" t="s">
        <v>38</v>
      </c>
      <c r="B60" s="10"/>
      <c r="C60" s="2"/>
      <c r="D60" s="1"/>
      <c r="E60" s="2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6"/>
    </row>
    <row r="61" spans="1:20" hidden="1" x14ac:dyDescent="0.25">
      <c r="A61" s="11" t="s">
        <v>39</v>
      </c>
      <c r="B61" s="10"/>
      <c r="C61" s="2"/>
      <c r="D61" s="1"/>
      <c r="E61" s="2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6"/>
    </row>
    <row r="62" spans="1:20" hidden="1" x14ac:dyDescent="0.25">
      <c r="A62" s="9" t="s">
        <v>40</v>
      </c>
      <c r="B62" s="10"/>
      <c r="C62" s="5"/>
      <c r="D62" s="5"/>
      <c r="E62" s="12" t="s">
        <v>41</v>
      </c>
      <c r="F62" s="12" t="s">
        <v>41</v>
      </c>
      <c r="G62" s="1" t="s">
        <v>4</v>
      </c>
      <c r="H62" s="1" t="s">
        <v>3</v>
      </c>
      <c r="I62" s="1" t="s">
        <v>42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idden="1" x14ac:dyDescent="0.25">
      <c r="A63" s="4"/>
      <c r="B63" s="2">
        <v>1</v>
      </c>
      <c r="C63" s="5" t="s">
        <v>43</v>
      </c>
      <c r="D63" s="5"/>
      <c r="E63" s="1">
        <v>0</v>
      </c>
      <c r="F63" s="1">
        <v>15</v>
      </c>
      <c r="G63" s="1">
        <v>0.7</v>
      </c>
      <c r="H63" s="1">
        <v>0.85</v>
      </c>
      <c r="I63" s="1">
        <v>0.75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15.75" hidden="1" x14ac:dyDescent="0.25">
      <c r="A64" s="4"/>
      <c r="B64" s="2">
        <v>2</v>
      </c>
      <c r="C64" s="5" t="s">
        <v>44</v>
      </c>
      <c r="D64" s="5"/>
      <c r="E64" s="1">
        <v>15</v>
      </c>
      <c r="F64" s="1">
        <v>45</v>
      </c>
      <c r="G64" s="1">
        <v>0.75</v>
      </c>
      <c r="H64" s="1">
        <v>0.89</v>
      </c>
      <c r="I64" s="1">
        <v>0.8</v>
      </c>
      <c r="J64" s="2"/>
      <c r="K64" s="2"/>
      <c r="L64" s="2"/>
      <c r="M64" s="13"/>
      <c r="N64" s="13"/>
      <c r="O64" s="14"/>
      <c r="P64" s="14"/>
      <c r="Q64" s="2"/>
      <c r="R64" s="2"/>
      <c r="S64" s="2"/>
      <c r="T64" s="2"/>
    </row>
    <row r="65" spans="1:20" ht="15.75" hidden="1" x14ac:dyDescent="0.25">
      <c r="A65" s="4"/>
      <c r="B65" s="2">
        <v>3</v>
      </c>
      <c r="C65" s="5" t="s">
        <v>45</v>
      </c>
      <c r="D65" s="5"/>
      <c r="E65" s="1">
        <v>45</v>
      </c>
      <c r="F65" s="1">
        <v>150</v>
      </c>
      <c r="G65" s="1">
        <v>0.83</v>
      </c>
      <c r="H65" s="1">
        <v>0.91</v>
      </c>
      <c r="I65" s="1">
        <v>0.82</v>
      </c>
      <c r="J65" s="2"/>
      <c r="K65" s="2"/>
      <c r="L65" s="2"/>
      <c r="M65" s="2"/>
      <c r="N65" s="2"/>
      <c r="O65" s="14"/>
      <c r="P65" s="14"/>
      <c r="Q65" s="2"/>
      <c r="R65" s="2"/>
      <c r="S65" s="2"/>
      <c r="T65" s="2"/>
    </row>
    <row r="66" spans="1:20" hidden="1" x14ac:dyDescent="0.25">
      <c r="A66" s="4"/>
      <c r="B66" s="2">
        <v>4</v>
      </c>
      <c r="C66" s="5" t="s">
        <v>46</v>
      </c>
      <c r="D66" s="5"/>
      <c r="E66" s="1">
        <v>150</v>
      </c>
      <c r="F66" s="1" t="s">
        <v>47</v>
      </c>
      <c r="G66" s="1">
        <v>0.85</v>
      </c>
      <c r="H66" s="1">
        <v>0.94</v>
      </c>
      <c r="I66" s="1">
        <v>0.91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idden="1" x14ac:dyDescent="0.25">
      <c r="A67" s="15"/>
      <c r="B67" s="3"/>
      <c r="C67" s="3"/>
      <c r="D67" s="3"/>
      <c r="E67" s="16"/>
      <c r="F67" s="16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idden="1" x14ac:dyDescent="0.25"/>
    <row r="69" spans="1:20" hidden="1" x14ac:dyDescent="0.25"/>
    <row r="70" spans="1:20" hidden="1" x14ac:dyDescent="0.25"/>
    <row r="71" spans="1:20" hidden="1" x14ac:dyDescent="0.25"/>
    <row r="72" spans="1:20" hidden="1" x14ac:dyDescent="0.25"/>
    <row r="73" spans="1:20" hidden="1" x14ac:dyDescent="0.25"/>
    <row r="74" spans="1:20" hidden="1" x14ac:dyDescent="0.25"/>
    <row r="75" spans="1:20" hidden="1" x14ac:dyDescent="0.25"/>
    <row r="76" spans="1:20" hidden="1" x14ac:dyDescent="0.25"/>
    <row r="77" spans="1:20" hidden="1" x14ac:dyDescent="0.25"/>
    <row r="78" spans="1:20" hidden="1" x14ac:dyDescent="0.25"/>
    <row r="79" spans="1:20" hidden="1" x14ac:dyDescent="0.25"/>
    <row r="80" spans="1:2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0:20" hidden="1" x14ac:dyDescent="0.25"/>
    <row r="98" spans="20:20" hidden="1" x14ac:dyDescent="0.25"/>
    <row r="99" spans="20:20" hidden="1" x14ac:dyDescent="0.25"/>
    <row r="100" spans="20:20" hidden="1" x14ac:dyDescent="0.25"/>
    <row r="101" spans="20:20" hidden="1" x14ac:dyDescent="0.25"/>
    <row r="102" spans="20:20" hidden="1" x14ac:dyDescent="0.25"/>
    <row r="103" spans="20:20" hidden="1" x14ac:dyDescent="0.25"/>
    <row r="104" spans="20:20" hidden="1" x14ac:dyDescent="0.25"/>
    <row r="105" spans="20:20" hidden="1" x14ac:dyDescent="0.25"/>
    <row r="106" spans="20:20" hidden="1" x14ac:dyDescent="0.25"/>
    <row r="107" spans="20:20" hidden="1" x14ac:dyDescent="0.25"/>
    <row r="108" spans="20:20" hidden="1" x14ac:dyDescent="0.25"/>
    <row r="109" spans="20:20" hidden="1" x14ac:dyDescent="0.25">
      <c r="T109" s="18">
        <v>3</v>
      </c>
    </row>
  </sheetData>
  <sheetProtection password="F739" sheet="1" objects="1" scenarios="1"/>
  <mergeCells count="15">
    <mergeCell ref="A1:Q1"/>
    <mergeCell ref="Q3:Q4"/>
    <mergeCell ref="O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L3"/>
    <mergeCell ref="M3:N3"/>
  </mergeCells>
  <dataValidations count="2">
    <dataValidation type="list" allowBlank="1" showInputMessage="1" showErrorMessage="1" sqref="J5:J28">
      <formula1>$Y$6:$Y$8</formula1>
    </dataValidation>
    <dataValidation type="list" allowBlank="1" showInputMessage="1" showErrorMessage="1" sqref="P36">
      <formula1>$Y$11:$Y$13</formula1>
    </dataValidation>
  </dataValidations>
  <pageMargins left="0.7" right="0.7" top="0.75" bottom="0.75" header="0.3" footer="0.3"/>
  <pageSetup paperSize="8" orientation="landscape" horizontalDpi="4294967292" verticalDpi="0" r:id="rId1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Shafqat</dc:creator>
  <cp:lastModifiedBy>Shafqat</cp:lastModifiedBy>
  <cp:lastPrinted>2013-10-23T16:29:22Z</cp:lastPrinted>
  <dcterms:created xsi:type="dcterms:W3CDTF">2013-10-20T06:56:58Z</dcterms:created>
  <dcterms:modified xsi:type="dcterms:W3CDTF">2013-10-26T11:33:03Z</dcterms:modified>
</cp:coreProperties>
</file>