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3.xml" ContentType="application/vnd.openxmlformats-officedocument.drawing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drawings/drawing4.xml" ContentType="application/vnd.openxmlformats-officedocument.drawing+xml"/>
  <Override PartName="/xl/activeX/activeX61.xml" ContentType="application/vnd.ms-office.activeX+xml"/>
  <Override PartName="/xl/activeX/activeX61.bin" ContentType="application/vnd.ms-office.activeX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workbookProtection workbookPassword="8201" lockStructure="1"/>
  <bookViews>
    <workbookView xWindow="195" yWindow="45" windowWidth="22740" windowHeight="5490" tabRatio="829"/>
  </bookViews>
  <sheets>
    <sheet name="Application" sheetId="1" r:id="rId1"/>
    <sheet name="ACS580" sheetId="22" state="hidden" r:id="rId2"/>
    <sheet name="ACS550" sheetId="12" state="hidden" r:id="rId3"/>
    <sheet name="DriveSel" sheetId="6" state="hidden" r:id="rId4"/>
    <sheet name="TypeListTemplate" sheetId="7" state="hidden" r:id="rId5"/>
    <sheet name="ACS55" sheetId="8" state="hidden" r:id="rId6"/>
    <sheet name="ACS150" sheetId="9" state="hidden" r:id="rId7"/>
    <sheet name="ACS310" sheetId="10" state="hidden" r:id="rId8"/>
    <sheet name="ACS355" sheetId="11" state="hidden" r:id="rId9"/>
    <sheet name="Language" sheetId="3" state="hidden" r:id="rId10"/>
    <sheet name="ACS800" sheetId="13" state="hidden" r:id="rId11"/>
    <sheet name="ACS880" sheetId="21" state="hidden" r:id="rId12"/>
    <sheet name="ACQ810" sheetId="14" state="hidden" r:id="rId13"/>
    <sheet name="StdDrives" sheetId="15" state="hidden" r:id="rId14"/>
    <sheet name="calcPump" sheetId="19" state="hidden" r:id="rId15"/>
    <sheet name="Settings" sheetId="4" state="hidden" r:id="rId16"/>
  </sheets>
  <functionGroups builtInGroupCount="17"/>
  <externalReferences>
    <externalReference r:id="rId17"/>
  </externalReferences>
  <definedNames>
    <definedName name="AnnualRunningTimeInput">calcPump!$N$17</definedName>
    <definedName name="EnergyPriceInput">calcPump!$N$18</definedName>
    <definedName name="FanRtdMotPower">DriveSel!$E$22</definedName>
    <definedName name="Flow_100Percentage">calcPump!$L$30</definedName>
    <definedName name="Flow_20Percentage">calcPump!$L$22</definedName>
    <definedName name="Flow_30Percentage">calcPump!$L$23</definedName>
    <definedName name="Flow_40Percentage">calcPump!$L$24</definedName>
    <definedName name="Flow_50Percentage">calcPump!$L$25</definedName>
    <definedName name="Flow_60Percentage">calcPump!$L$26</definedName>
    <definedName name="Flow_70Percentage">calcPump!$L$27</definedName>
    <definedName name="Flow_80Percentage">calcPump!$L$28</definedName>
    <definedName name="Flow_90Percentage">calcPump!$L$29</definedName>
    <definedName name="FlowLabel" localSheetId="12">#REF!</definedName>
    <definedName name="FlowLabel" localSheetId="6">#REF!</definedName>
    <definedName name="FlowLabel" localSheetId="7">#REF!</definedName>
    <definedName name="FlowLabel" localSheetId="8">#REF!</definedName>
    <definedName name="FlowLabel" localSheetId="5">#REF!</definedName>
    <definedName name="FlowLabel" localSheetId="2">#REF!</definedName>
    <definedName name="FlowLabel" localSheetId="10">#REF!</definedName>
    <definedName name="FlowLabel" localSheetId="11">#REF!</definedName>
    <definedName name="FlowLabel" localSheetId="13">#REF!</definedName>
    <definedName name="FlowLabel" localSheetId="4">#REF!</definedName>
    <definedName name="FlowLabel">#REF!</definedName>
    <definedName name="FlowLabel1" localSheetId="3">#REF!</definedName>
    <definedName name="FlowLabel1">calcPump!$M$72</definedName>
    <definedName name="FlowLabel1FS" localSheetId="12">#REF!</definedName>
    <definedName name="FlowLabel1FS" localSheetId="6">#REF!</definedName>
    <definedName name="FlowLabel1FS" localSheetId="7">#REF!</definedName>
    <definedName name="FlowLabel1FS" localSheetId="8">#REF!</definedName>
    <definedName name="FlowLabel1FS" localSheetId="5">#REF!</definedName>
    <definedName name="FlowLabel1FS" localSheetId="2">#REF!</definedName>
    <definedName name="FlowLabel1FS" localSheetId="10">#REF!</definedName>
    <definedName name="FlowLabel1FS" localSheetId="11">#REF!</definedName>
    <definedName name="FlowLabel1FS" localSheetId="13">#REF!</definedName>
    <definedName name="FlowLabel1FS" localSheetId="4">#REF!</definedName>
    <definedName name="FlowLabel1FS">#REF!</definedName>
    <definedName name="FlowPerc100">calcPump!$E$70</definedName>
    <definedName name="FlowPerc20">calcPump!$E$78</definedName>
    <definedName name="FlowPerc30">calcPump!$E$77</definedName>
    <definedName name="FlowPerc40">calcPump!$E$76</definedName>
    <definedName name="FlowPerc50">calcPump!$E$75</definedName>
    <definedName name="FlowPerc60">calcPump!$E$74</definedName>
    <definedName name="FlowPerc70">calcPump!$E$73</definedName>
    <definedName name="FlowPerc80">calcPump!$E$72</definedName>
    <definedName name="FlowPerc90">calcPump!$E$71</definedName>
    <definedName name="Graph1Units" localSheetId="11">[1]calcPump!$Y$23</definedName>
    <definedName name="Graph1Units" localSheetId="3">#REF!</definedName>
    <definedName name="Graph1Units">calcPump!$B$69</definedName>
    <definedName name="Grph1UnitsFS" localSheetId="12">#REF!</definedName>
    <definedName name="Grph1UnitsFS" localSheetId="6">#REF!</definedName>
    <definedName name="Grph1UnitsFS" localSheetId="7">#REF!</definedName>
    <definedName name="Grph1UnitsFS" localSheetId="8">#REF!</definedName>
    <definedName name="Grph1UnitsFS" localSheetId="5">#REF!</definedName>
    <definedName name="Grph1UnitsFS" localSheetId="2">#REF!</definedName>
    <definedName name="Grph1UnitsFS" localSheetId="10">#REF!</definedName>
    <definedName name="Grph1UnitsFS" localSheetId="11">#REF!</definedName>
    <definedName name="Grph1UnitsFS" localSheetId="13">#REF!</definedName>
    <definedName name="Grph1UnitsFS" localSheetId="4">#REF!</definedName>
    <definedName name="Grph1UnitsFS">#REF!</definedName>
    <definedName name="ImprovedSeries">DriveSel!$J$17</definedName>
    <definedName name="InvestmentCostInput">calcPump!$K$94</definedName>
    <definedName name="LiquidDensityInput">calcPump!$N$9</definedName>
    <definedName name="MaxHeadInput">calcPump!$N$12</definedName>
    <definedName name="MotorEfiiciencyInput">calcPump!$N$16</definedName>
    <definedName name="NominalEfficiencyInput">calcPump!$N$14</definedName>
    <definedName name="NominalFlowInput">calcPump!$N$10</definedName>
    <definedName name="NominalHeadInput">calcPump!$N$11</definedName>
    <definedName name="PowerLabel" localSheetId="12">#REF!</definedName>
    <definedName name="PowerLabel" localSheetId="6">#REF!</definedName>
    <definedName name="PowerLabel" localSheetId="7">#REF!</definedName>
    <definedName name="PowerLabel" localSheetId="8">#REF!</definedName>
    <definedName name="PowerLabel" localSheetId="5">#REF!</definedName>
    <definedName name="PowerLabel" localSheetId="2">#REF!</definedName>
    <definedName name="PowerLabel" localSheetId="10">#REF!</definedName>
    <definedName name="PowerLabel" localSheetId="11">#REF!</definedName>
    <definedName name="PowerLabel" localSheetId="13">#REF!</definedName>
    <definedName name="PowerLabel" localSheetId="4">#REF!</definedName>
    <definedName name="PowerLabel">#REF!</definedName>
    <definedName name="PowerLabel1" localSheetId="3">#REF!</definedName>
    <definedName name="PowerLabel1">calcPump!$P$72</definedName>
    <definedName name="PowerLabel1FS" localSheetId="12">#REF!</definedName>
    <definedName name="PowerLabel1FS" localSheetId="6">#REF!</definedName>
    <definedName name="PowerLabel1FS" localSheetId="7">#REF!</definedName>
    <definedName name="PowerLabel1FS" localSheetId="8">#REF!</definedName>
    <definedName name="PowerLabel1FS" localSheetId="5">#REF!</definedName>
    <definedName name="PowerLabel1FS" localSheetId="2">#REF!</definedName>
    <definedName name="PowerLabel1FS" localSheetId="10">#REF!</definedName>
    <definedName name="PowerLabel1FS" localSheetId="11">#REF!</definedName>
    <definedName name="PowerLabel1FS" localSheetId="13">#REF!</definedName>
    <definedName name="PowerLabel1FS" localSheetId="4">#REF!</definedName>
    <definedName name="PowerLabel1FS">#REF!</definedName>
    <definedName name="PumpCalculation" localSheetId="11">[1]DriveSel!$C$21</definedName>
    <definedName name="PumpCalculation">DriveSel!$C$21</definedName>
    <definedName name="PumpRtdMotPower">DriveSel!$E$21</definedName>
    <definedName name="SelExistingFlowCtrl">calcPump!$B$34</definedName>
    <definedName name="SelProductSeries">DriveSel!$G$16</definedName>
    <definedName name="SelSupplyVoltage">DriveSel!$B$18</definedName>
    <definedName name="StaticHeadInput">calcPump!$N$13</definedName>
    <definedName name="SupplyVoltageInput">calcPump!$N$15</definedName>
    <definedName name="USUnits" localSheetId="3">DriveSel!$K$2</definedName>
    <definedName name="USUnits">DriveSel!$K$2</definedName>
    <definedName name="USUnitsFan" localSheetId="12">#REF!</definedName>
    <definedName name="USUnitsFan" localSheetId="6">#REF!</definedName>
    <definedName name="USUnitsFan" localSheetId="7">#REF!</definedName>
    <definedName name="USUnitsFan" localSheetId="8">#REF!</definedName>
    <definedName name="USUnitsFan" localSheetId="5">#REF!</definedName>
    <definedName name="USUnitsFan" localSheetId="2">#REF!</definedName>
    <definedName name="USUnitsFan" localSheetId="10">#REF!</definedName>
    <definedName name="USUnitsFan" localSheetId="11">#REF!</definedName>
    <definedName name="USUnitsFan" localSheetId="13">#REF!</definedName>
    <definedName name="USUnitsFan" localSheetId="4">#REF!</definedName>
    <definedName name="USUnitsFan">#REF!</definedName>
    <definedName name="USUnitsPump">[1]calcPump!$U$4</definedName>
  </definedNames>
  <calcPr calcId="145621"/>
</workbook>
</file>

<file path=xl/calcChain.xml><?xml version="1.0" encoding="utf-8"?>
<calcChain xmlns="http://schemas.openxmlformats.org/spreadsheetml/2006/main">
  <c r="H16" i="6" l="1"/>
  <c r="E6" i="6" l="1"/>
  <c r="E8" i="6"/>
  <c r="E10" i="6"/>
  <c r="B4" i="6"/>
  <c r="I16" i="6"/>
  <c r="E18" i="6"/>
  <c r="B2" i="22" l="1"/>
  <c r="B2" i="8"/>
  <c r="B2" i="12"/>
  <c r="B2" i="10"/>
  <c r="Q95" i="22"/>
  <c r="P95" i="22"/>
  <c r="O95" i="22"/>
  <c r="N95" i="22"/>
  <c r="M95" i="22"/>
  <c r="L95" i="22"/>
  <c r="K95" i="22"/>
  <c r="J95" i="22"/>
  <c r="I95" i="22"/>
  <c r="H95" i="22"/>
  <c r="G95" i="22"/>
  <c r="F95" i="22"/>
  <c r="E95" i="22"/>
  <c r="D95" i="22"/>
  <c r="C95" i="22"/>
  <c r="B95" i="22"/>
  <c r="A95" i="22"/>
  <c r="Q94" i="22"/>
  <c r="P94" i="22"/>
  <c r="O94" i="22"/>
  <c r="N94" i="22"/>
  <c r="M94" i="22"/>
  <c r="L94" i="22"/>
  <c r="K94" i="22"/>
  <c r="J94" i="22"/>
  <c r="I94" i="22"/>
  <c r="H94" i="22"/>
  <c r="G94" i="22"/>
  <c r="F94" i="22"/>
  <c r="E94" i="22"/>
  <c r="D94" i="22"/>
  <c r="C94" i="22"/>
  <c r="B94" i="22"/>
  <c r="A94" i="22"/>
  <c r="Q93" i="22"/>
  <c r="P93" i="22"/>
  <c r="O93" i="22"/>
  <c r="N93" i="22"/>
  <c r="M93" i="22"/>
  <c r="L93" i="22"/>
  <c r="K93" i="22"/>
  <c r="J93" i="22"/>
  <c r="I93" i="22"/>
  <c r="H93" i="22"/>
  <c r="G93" i="22"/>
  <c r="F93" i="22"/>
  <c r="E93" i="22"/>
  <c r="D93" i="22"/>
  <c r="C93" i="22"/>
  <c r="B93" i="22"/>
  <c r="A93" i="22"/>
  <c r="Q92" i="22"/>
  <c r="P92" i="22"/>
  <c r="O92" i="22"/>
  <c r="N92" i="22"/>
  <c r="M92" i="22"/>
  <c r="L92" i="22"/>
  <c r="K92" i="22"/>
  <c r="J92" i="22"/>
  <c r="I92" i="22"/>
  <c r="H92" i="22"/>
  <c r="G92" i="22"/>
  <c r="F92" i="22"/>
  <c r="E92" i="22"/>
  <c r="D92" i="22"/>
  <c r="C92" i="22"/>
  <c r="B92" i="22"/>
  <c r="A92" i="22"/>
  <c r="Q91" i="22"/>
  <c r="P91" i="22"/>
  <c r="O91" i="22"/>
  <c r="N91" i="22"/>
  <c r="M91" i="22"/>
  <c r="L91" i="22"/>
  <c r="K91" i="22"/>
  <c r="J91" i="22"/>
  <c r="I91" i="22"/>
  <c r="H91" i="22"/>
  <c r="G91" i="22"/>
  <c r="F91" i="22"/>
  <c r="E91" i="22"/>
  <c r="D91" i="22"/>
  <c r="C91" i="22"/>
  <c r="B91" i="22"/>
  <c r="A91" i="22"/>
  <c r="Q90" i="22"/>
  <c r="P90" i="22"/>
  <c r="O90" i="22"/>
  <c r="N90" i="22"/>
  <c r="M90" i="22"/>
  <c r="L90" i="22"/>
  <c r="K90" i="22"/>
  <c r="J90" i="22"/>
  <c r="I90" i="22"/>
  <c r="H90" i="22"/>
  <c r="G90" i="22"/>
  <c r="F90" i="22"/>
  <c r="E90" i="22"/>
  <c r="D90" i="22"/>
  <c r="C90" i="22"/>
  <c r="B90" i="22"/>
  <c r="A90" i="22"/>
  <c r="Q89" i="22"/>
  <c r="P89" i="22"/>
  <c r="O89" i="22"/>
  <c r="N89" i="22"/>
  <c r="M89" i="22"/>
  <c r="L89" i="22"/>
  <c r="K89" i="22"/>
  <c r="J89" i="22"/>
  <c r="I89" i="22"/>
  <c r="H89" i="22"/>
  <c r="G89" i="22"/>
  <c r="F89" i="22"/>
  <c r="E89" i="22"/>
  <c r="D89" i="22"/>
  <c r="C89" i="22"/>
  <c r="B89" i="22"/>
  <c r="A89" i="22"/>
  <c r="Q88" i="22"/>
  <c r="P88" i="22"/>
  <c r="O88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B88" i="22"/>
  <c r="A88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E87" i="22"/>
  <c r="D87" i="22"/>
  <c r="C87" i="22"/>
  <c r="B87" i="22"/>
  <c r="A87" i="22"/>
  <c r="Q86" i="22"/>
  <c r="P86" i="22"/>
  <c r="O86" i="22"/>
  <c r="N86" i="22"/>
  <c r="M86" i="22"/>
  <c r="L86" i="22"/>
  <c r="K86" i="22"/>
  <c r="J86" i="22"/>
  <c r="I86" i="22"/>
  <c r="H86" i="22"/>
  <c r="G86" i="22"/>
  <c r="F86" i="22"/>
  <c r="E86" i="22"/>
  <c r="D86" i="22"/>
  <c r="C86" i="22"/>
  <c r="B86" i="22"/>
  <c r="A86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B85" i="22"/>
  <c r="A85" i="22"/>
  <c r="Q84" i="22"/>
  <c r="P84" i="22"/>
  <c r="O84" i="22"/>
  <c r="N84" i="22"/>
  <c r="M84" i="22"/>
  <c r="L84" i="22"/>
  <c r="K84" i="22"/>
  <c r="J84" i="22"/>
  <c r="I84" i="22"/>
  <c r="H84" i="22"/>
  <c r="G84" i="22"/>
  <c r="F84" i="22"/>
  <c r="E84" i="22"/>
  <c r="D84" i="22"/>
  <c r="C84" i="22"/>
  <c r="B84" i="22"/>
  <c r="A84" i="22"/>
  <c r="Q83" i="22"/>
  <c r="P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B83" i="22"/>
  <c r="A83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B82" i="22"/>
  <c r="A82" i="22"/>
  <c r="Q81" i="22"/>
  <c r="P81" i="22"/>
  <c r="O81" i="22"/>
  <c r="N81" i="22"/>
  <c r="M81" i="22"/>
  <c r="L81" i="22"/>
  <c r="K81" i="22"/>
  <c r="J81" i="22"/>
  <c r="I81" i="22"/>
  <c r="H81" i="22"/>
  <c r="G81" i="22"/>
  <c r="F81" i="22"/>
  <c r="E81" i="22"/>
  <c r="D81" i="22"/>
  <c r="C81" i="22"/>
  <c r="B81" i="22"/>
  <c r="A81" i="22"/>
  <c r="Q80" i="22"/>
  <c r="P80" i="22"/>
  <c r="O80" i="22"/>
  <c r="N80" i="22"/>
  <c r="M80" i="22"/>
  <c r="L80" i="22"/>
  <c r="K80" i="22"/>
  <c r="J80" i="22"/>
  <c r="I80" i="22"/>
  <c r="H80" i="22"/>
  <c r="G80" i="22"/>
  <c r="F80" i="22"/>
  <c r="E80" i="22"/>
  <c r="D80" i="22"/>
  <c r="C80" i="22"/>
  <c r="B80" i="22"/>
  <c r="A80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B79" i="22"/>
  <c r="A79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D78" i="22"/>
  <c r="C78" i="22"/>
  <c r="B78" i="22"/>
  <c r="A78" i="22"/>
  <c r="Q77" i="22"/>
  <c r="P77" i="22"/>
  <c r="O77" i="22"/>
  <c r="N77" i="22"/>
  <c r="M77" i="22"/>
  <c r="L77" i="22"/>
  <c r="K77" i="22"/>
  <c r="J77" i="22"/>
  <c r="I77" i="22"/>
  <c r="H77" i="22"/>
  <c r="G77" i="22"/>
  <c r="F77" i="22"/>
  <c r="E77" i="22"/>
  <c r="D77" i="22"/>
  <c r="C77" i="22"/>
  <c r="B77" i="22"/>
  <c r="A77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B76" i="22"/>
  <c r="A76" i="22"/>
  <c r="Q75" i="22"/>
  <c r="P75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C75" i="22"/>
  <c r="B75" i="22"/>
  <c r="A75" i="22"/>
  <c r="Q74" i="22"/>
  <c r="P74" i="22"/>
  <c r="O74" i="22"/>
  <c r="N74" i="22"/>
  <c r="M74" i="22"/>
  <c r="L74" i="22"/>
  <c r="K74" i="22"/>
  <c r="J74" i="22"/>
  <c r="I74" i="22"/>
  <c r="H74" i="22"/>
  <c r="G74" i="22"/>
  <c r="F74" i="22"/>
  <c r="E74" i="22"/>
  <c r="D74" i="22"/>
  <c r="C74" i="22"/>
  <c r="B74" i="22"/>
  <c r="A74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B73" i="22"/>
  <c r="A73" i="22"/>
  <c r="C72" i="22"/>
  <c r="B72" i="22"/>
  <c r="A72" i="22"/>
  <c r="C71" i="22"/>
  <c r="B71" i="22"/>
  <c r="A71" i="22"/>
  <c r="C70" i="22"/>
  <c r="B70" i="22"/>
  <c r="A70" i="22"/>
  <c r="C69" i="22"/>
  <c r="B69" i="22"/>
  <c r="A69" i="22"/>
  <c r="C68" i="22"/>
  <c r="B68" i="22"/>
  <c r="A68" i="22"/>
  <c r="C67" i="22"/>
  <c r="B67" i="22"/>
  <c r="A67" i="22"/>
  <c r="C66" i="22"/>
  <c r="B66" i="22"/>
  <c r="A66" i="22"/>
  <c r="C65" i="22"/>
  <c r="B65" i="22"/>
  <c r="A65" i="22"/>
  <c r="C64" i="22"/>
  <c r="B64" i="22"/>
  <c r="A64" i="22"/>
  <c r="C63" i="22"/>
  <c r="B63" i="22"/>
  <c r="A63" i="22"/>
  <c r="C62" i="22"/>
  <c r="B62" i="22"/>
  <c r="A62" i="22"/>
  <c r="C61" i="22"/>
  <c r="B61" i="22"/>
  <c r="A61" i="22"/>
  <c r="C60" i="22"/>
  <c r="B60" i="22"/>
  <c r="A60" i="22"/>
  <c r="C59" i="22"/>
  <c r="B59" i="22"/>
  <c r="A59" i="22"/>
  <c r="C58" i="22"/>
  <c r="B58" i="22"/>
  <c r="A58" i="22"/>
  <c r="C57" i="22"/>
  <c r="B57" i="22"/>
  <c r="A57" i="22"/>
  <c r="C56" i="22"/>
  <c r="B56" i="22"/>
  <c r="A56" i="22"/>
  <c r="C55" i="22"/>
  <c r="B55" i="22"/>
  <c r="A55" i="22"/>
  <c r="C54" i="22"/>
  <c r="B54" i="22"/>
  <c r="A54" i="22"/>
  <c r="C53" i="22"/>
  <c r="B53" i="22"/>
  <c r="A53" i="22"/>
  <c r="C52" i="22"/>
  <c r="B52" i="22"/>
  <c r="A52" i="22"/>
  <c r="C51" i="22"/>
  <c r="B51" i="22"/>
  <c r="A51" i="22"/>
  <c r="C50" i="22"/>
  <c r="B50" i="22"/>
  <c r="A50" i="22"/>
  <c r="C49" i="22"/>
  <c r="B49" i="22"/>
  <c r="A49" i="22"/>
  <c r="C48" i="22"/>
  <c r="B48" i="22"/>
  <c r="A48" i="22"/>
  <c r="C47" i="22"/>
  <c r="B47" i="22"/>
  <c r="A47" i="22"/>
  <c r="C46" i="22"/>
  <c r="B46" i="22"/>
  <c r="A46" i="22"/>
  <c r="C45" i="22"/>
  <c r="B45" i="22"/>
  <c r="A45" i="22"/>
  <c r="C44" i="22"/>
  <c r="B44" i="22"/>
  <c r="A44" i="22"/>
  <c r="C43" i="22"/>
  <c r="B43" i="22"/>
  <c r="A43" i="22"/>
  <c r="C42" i="22"/>
  <c r="B42" i="22"/>
  <c r="A42" i="22"/>
  <c r="C41" i="22"/>
  <c r="B41" i="22"/>
  <c r="A41" i="22"/>
  <c r="C40" i="22"/>
  <c r="B40" i="22"/>
  <c r="A40" i="22"/>
  <c r="C39" i="22"/>
  <c r="B39" i="22"/>
  <c r="A39" i="22"/>
  <c r="C38" i="22"/>
  <c r="B38" i="22"/>
  <c r="A38" i="22"/>
  <c r="C37" i="22"/>
  <c r="B37" i="22"/>
  <c r="A37" i="22"/>
  <c r="C36" i="22"/>
  <c r="B36" i="22"/>
  <c r="A36" i="22"/>
  <c r="C35" i="22"/>
  <c r="B35" i="22"/>
  <c r="A35" i="22"/>
  <c r="C34" i="22"/>
  <c r="B34" i="22"/>
  <c r="A34" i="22"/>
  <c r="C33" i="22"/>
  <c r="B33" i="22"/>
  <c r="A33" i="22"/>
  <c r="C32" i="22"/>
  <c r="B32" i="22"/>
  <c r="A32" i="22"/>
  <c r="C31" i="22"/>
  <c r="B31" i="22"/>
  <c r="A31" i="22"/>
  <c r="C30" i="22"/>
  <c r="B30" i="22"/>
  <c r="A30" i="22"/>
  <c r="C29" i="22"/>
  <c r="B29" i="22"/>
  <c r="A29" i="22"/>
  <c r="C28" i="22"/>
  <c r="B28" i="22"/>
  <c r="A28" i="22"/>
  <c r="C27" i="22"/>
  <c r="B27" i="22"/>
  <c r="A27" i="22"/>
  <c r="C26" i="22"/>
  <c r="B26" i="22"/>
  <c r="A26" i="22"/>
  <c r="C25" i="22"/>
  <c r="B25" i="22"/>
  <c r="A25" i="22"/>
  <c r="C24" i="22"/>
  <c r="B24" i="22"/>
  <c r="A24" i="22"/>
  <c r="C23" i="22"/>
  <c r="B23" i="22"/>
  <c r="A23" i="22"/>
  <c r="C22" i="22"/>
  <c r="B22" i="22"/>
  <c r="A22" i="22"/>
  <c r="C21" i="22"/>
  <c r="B21" i="22"/>
  <c r="A21" i="22"/>
  <c r="C20" i="22"/>
  <c r="B20" i="22"/>
  <c r="A20" i="22"/>
  <c r="C19" i="22"/>
  <c r="B19" i="22"/>
  <c r="A19" i="22"/>
  <c r="C18" i="22"/>
  <c r="B18" i="22"/>
  <c r="A18" i="22"/>
  <c r="C17" i="22"/>
  <c r="B17" i="22"/>
  <c r="A17" i="22"/>
  <c r="C16" i="22"/>
  <c r="B16" i="22"/>
  <c r="A16" i="22"/>
  <c r="C15" i="22"/>
  <c r="B15" i="22"/>
  <c r="A15" i="22"/>
  <c r="C14" i="22"/>
  <c r="B14" i="22"/>
  <c r="A14" i="22"/>
  <c r="C13" i="22"/>
  <c r="B13" i="22"/>
  <c r="A13" i="22"/>
  <c r="C12" i="22"/>
  <c r="B12" i="22"/>
  <c r="A12" i="22"/>
  <c r="C11" i="22"/>
  <c r="B11" i="22"/>
  <c r="A11" i="22"/>
  <c r="C10" i="22"/>
  <c r="B10" i="22"/>
  <c r="A10" i="22"/>
  <c r="C9" i="22"/>
  <c r="B9" i="22"/>
  <c r="A9" i="22"/>
  <c r="C8" i="22"/>
  <c r="B8" i="22"/>
  <c r="A8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B6" i="22"/>
  <c r="A6" i="22"/>
  <c r="A30" i="12"/>
  <c r="B2" i="21" l="1"/>
  <c r="C11" i="4" l="1"/>
  <c r="AH18" i="19"/>
  <c r="AA17" i="19" s="1"/>
  <c r="N94" i="19"/>
  <c r="N93" i="19"/>
  <c r="M74" i="19"/>
  <c r="I70" i="19"/>
  <c r="I71" i="19" s="1"/>
  <c r="I72" i="19" s="1"/>
  <c r="I73" i="19" s="1"/>
  <c r="I74" i="19" s="1"/>
  <c r="I75" i="19" s="1"/>
  <c r="I76" i="19" s="1"/>
  <c r="I77" i="19" s="1"/>
  <c r="Q34" i="19"/>
  <c r="AE10" i="19"/>
  <c r="AG10" i="19" s="1"/>
  <c r="N29" i="19"/>
  <c r="P16" i="19"/>
  <c r="P15" i="19"/>
  <c r="P14" i="19"/>
  <c r="P13" i="19"/>
  <c r="I29" i="19"/>
  <c r="P9" i="19"/>
  <c r="B22" i="19"/>
  <c r="B23" i="19" s="1"/>
  <c r="B24" i="19" s="1"/>
  <c r="B25" i="19" s="1"/>
  <c r="B26" i="19" s="1"/>
  <c r="B27" i="19" s="1"/>
  <c r="B28" i="19" s="1"/>
  <c r="B29" i="19" s="1"/>
  <c r="B30" i="19" s="1"/>
  <c r="AG12" i="19"/>
  <c r="AG9" i="19"/>
  <c r="E82" i="14"/>
  <c r="Q95" i="14"/>
  <c r="Q94" i="14"/>
  <c r="Q93" i="14"/>
  <c r="Q92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5" i="14"/>
  <c r="Q74" i="14"/>
  <c r="Q73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3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3" i="14"/>
  <c r="M83" i="14"/>
  <c r="M95" i="14"/>
  <c r="M94" i="14"/>
  <c r="M93" i="14"/>
  <c r="M92" i="14"/>
  <c r="M91" i="14"/>
  <c r="M90" i="14"/>
  <c r="M89" i="14"/>
  <c r="M88" i="14"/>
  <c r="M87" i="14"/>
  <c r="M86" i="14"/>
  <c r="M85" i="14"/>
  <c r="M84" i="14"/>
  <c r="M82" i="14"/>
  <c r="M81" i="14"/>
  <c r="M80" i="14"/>
  <c r="M79" i="14"/>
  <c r="M78" i="14"/>
  <c r="M77" i="14"/>
  <c r="M76" i="14"/>
  <c r="M75" i="14"/>
  <c r="M74" i="14"/>
  <c r="M73" i="14"/>
  <c r="L95" i="14"/>
  <c r="L94" i="14"/>
  <c r="L93" i="14"/>
  <c r="L92" i="14"/>
  <c r="L91" i="14"/>
  <c r="L90" i="14"/>
  <c r="L89" i="14"/>
  <c r="L88" i="14"/>
  <c r="L87" i="14"/>
  <c r="L86" i="14"/>
  <c r="L85" i="14"/>
  <c r="L84" i="14"/>
  <c r="L83" i="14"/>
  <c r="L82" i="14"/>
  <c r="L81" i="14"/>
  <c r="L80" i="14"/>
  <c r="L79" i="14"/>
  <c r="L78" i="14"/>
  <c r="L77" i="14"/>
  <c r="L76" i="14"/>
  <c r="L75" i="14"/>
  <c r="L73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3" i="14"/>
  <c r="I95" i="14"/>
  <c r="I94" i="14"/>
  <c r="I93" i="14"/>
  <c r="I92" i="14"/>
  <c r="I91" i="14"/>
  <c r="I90" i="14"/>
  <c r="I89" i="14"/>
  <c r="I88" i="14"/>
  <c r="I87" i="14"/>
  <c r="I86" i="14"/>
  <c r="I85" i="14"/>
  <c r="I84" i="14"/>
  <c r="I83" i="14"/>
  <c r="I82" i="14"/>
  <c r="I81" i="14"/>
  <c r="I80" i="14"/>
  <c r="I79" i="14"/>
  <c r="I78" i="14"/>
  <c r="I77" i="14"/>
  <c r="I76" i="14"/>
  <c r="I75" i="14"/>
  <c r="I74" i="14"/>
  <c r="I73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H83" i="14"/>
  <c r="H82" i="14"/>
  <c r="H81" i="14"/>
  <c r="H80" i="14"/>
  <c r="H79" i="14"/>
  <c r="H78" i="14"/>
  <c r="H77" i="14"/>
  <c r="H76" i="14"/>
  <c r="H75" i="14"/>
  <c r="H73" i="14"/>
  <c r="G95" i="14"/>
  <c r="G94" i="14"/>
  <c r="G93" i="14"/>
  <c r="G92" i="14"/>
  <c r="G91" i="14"/>
  <c r="G90" i="14"/>
  <c r="G89" i="14"/>
  <c r="G88" i="14"/>
  <c r="G87" i="14"/>
  <c r="G86" i="14"/>
  <c r="G85" i="14"/>
  <c r="G84" i="14"/>
  <c r="G83" i="14"/>
  <c r="G82" i="14"/>
  <c r="G81" i="14"/>
  <c r="G80" i="14"/>
  <c r="G79" i="14"/>
  <c r="G78" i="14"/>
  <c r="G77" i="14"/>
  <c r="G76" i="14"/>
  <c r="G75" i="14"/>
  <c r="G74" i="14"/>
  <c r="G73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3" i="14"/>
  <c r="E95" i="14"/>
  <c r="E94" i="14"/>
  <c r="E93" i="14"/>
  <c r="E92" i="14"/>
  <c r="E91" i="14"/>
  <c r="E90" i="14"/>
  <c r="E89" i="14"/>
  <c r="E88" i="14"/>
  <c r="E87" i="14"/>
  <c r="E86" i="14"/>
  <c r="E85" i="14"/>
  <c r="E84" i="14"/>
  <c r="E83" i="14"/>
  <c r="E81" i="14"/>
  <c r="E80" i="14"/>
  <c r="E79" i="14"/>
  <c r="E78" i="14"/>
  <c r="E77" i="14"/>
  <c r="E76" i="14"/>
  <c r="E75" i="14"/>
  <c r="E74" i="14"/>
  <c r="E73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3" i="14"/>
  <c r="C95" i="14"/>
  <c r="C94" i="14"/>
  <c r="C93" i="14"/>
  <c r="C92" i="14"/>
  <c r="C91" i="14"/>
  <c r="C90" i="14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C74" i="14"/>
  <c r="C73" i="14"/>
  <c r="C72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A72" i="14"/>
  <c r="A71" i="14"/>
  <c r="B31" i="14"/>
  <c r="B32" i="14"/>
  <c r="B33" i="14"/>
  <c r="B34" i="14"/>
  <c r="B35" i="14"/>
  <c r="B37" i="14"/>
  <c r="B39" i="14"/>
  <c r="B41" i="14"/>
  <c r="B43" i="14"/>
  <c r="B44" i="14"/>
  <c r="B45" i="14"/>
  <c r="B46" i="14"/>
  <c r="B47" i="14"/>
  <c r="B48" i="14"/>
  <c r="B49" i="14"/>
  <c r="B50" i="14"/>
  <c r="A42" i="14"/>
  <c r="A40" i="14"/>
  <c r="A38" i="14"/>
  <c r="A36" i="14"/>
  <c r="B11" i="14"/>
  <c r="B12" i="14"/>
  <c r="B13" i="14"/>
  <c r="B14" i="14"/>
  <c r="B15" i="14"/>
  <c r="B16" i="14"/>
  <c r="B17" i="14"/>
  <c r="B18" i="14"/>
  <c r="B19" i="14"/>
  <c r="B21" i="14"/>
  <c r="B22" i="14"/>
  <c r="B23" i="14"/>
  <c r="B24" i="14"/>
  <c r="B25" i="14"/>
  <c r="B26" i="14"/>
  <c r="B27" i="14"/>
  <c r="B28" i="14"/>
  <c r="B29" i="14"/>
  <c r="B30" i="14"/>
  <c r="A20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8" i="14"/>
  <c r="C7" i="14"/>
  <c r="C5" i="14"/>
  <c r="B5" i="14"/>
  <c r="B6" i="14"/>
  <c r="B7" i="14"/>
  <c r="B8" i="14"/>
  <c r="B9" i="14"/>
  <c r="B10" i="14"/>
  <c r="A7" i="14"/>
  <c r="A6" i="14"/>
  <c r="A5" i="14"/>
  <c r="Q95" i="13"/>
  <c r="Q94" i="13"/>
  <c r="Q93" i="13"/>
  <c r="Q92" i="13"/>
  <c r="Q91" i="13"/>
  <c r="Q90" i="13"/>
  <c r="Q89" i="13"/>
  <c r="Q88" i="13"/>
  <c r="Q87" i="13"/>
  <c r="Q86" i="13"/>
  <c r="Q85" i="13"/>
  <c r="Q84" i="13"/>
  <c r="Q83" i="13"/>
  <c r="Q82" i="13"/>
  <c r="Q81" i="13"/>
  <c r="Q80" i="13"/>
  <c r="Q79" i="13"/>
  <c r="Q78" i="13"/>
  <c r="Q77" i="13"/>
  <c r="Q76" i="13"/>
  <c r="Q75" i="13"/>
  <c r="Q74" i="13"/>
  <c r="Q73" i="13"/>
  <c r="P95" i="13"/>
  <c r="P92" i="13"/>
  <c r="P94" i="13"/>
  <c r="P93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3" i="13"/>
  <c r="O95" i="13"/>
  <c r="O94" i="13"/>
  <c r="O93" i="13"/>
  <c r="O92" i="13"/>
  <c r="O91" i="13"/>
  <c r="O90" i="13"/>
  <c r="O89" i="13"/>
  <c r="O88" i="13"/>
  <c r="O87" i="13"/>
  <c r="O86" i="13"/>
  <c r="O85" i="13"/>
  <c r="O84" i="13"/>
  <c r="O83" i="13"/>
  <c r="O82" i="13"/>
  <c r="O81" i="13"/>
  <c r="O80" i="13"/>
  <c r="O79" i="13"/>
  <c r="O78" i="13"/>
  <c r="O77" i="13"/>
  <c r="O76" i="13"/>
  <c r="O75" i="13"/>
  <c r="O74" i="13"/>
  <c r="O73" i="13"/>
  <c r="N95" i="13"/>
  <c r="N94" i="13"/>
  <c r="N93" i="13"/>
  <c r="N92" i="13"/>
  <c r="N91" i="13"/>
  <c r="N90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3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2" i="13"/>
  <c r="L81" i="13"/>
  <c r="L80" i="13"/>
  <c r="L79" i="13"/>
  <c r="L78" i="13"/>
  <c r="L77" i="13"/>
  <c r="L76" i="13"/>
  <c r="L75" i="13"/>
  <c r="L73" i="13"/>
  <c r="K95" i="13"/>
  <c r="K94" i="13"/>
  <c r="K93" i="13"/>
  <c r="K92" i="13"/>
  <c r="K91" i="13"/>
  <c r="K90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3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3" i="13"/>
  <c r="G95" i="13"/>
  <c r="G94" i="13"/>
  <c r="G93" i="13"/>
  <c r="G92" i="13"/>
  <c r="G91" i="13"/>
  <c r="G90" i="13"/>
  <c r="G89" i="13"/>
  <c r="G88" i="13"/>
  <c r="G87" i="13"/>
  <c r="G86" i="13"/>
  <c r="G85" i="13"/>
  <c r="G84" i="13"/>
  <c r="G83" i="13"/>
  <c r="G82" i="13"/>
  <c r="G81" i="13"/>
  <c r="G80" i="13"/>
  <c r="G79" i="13"/>
  <c r="G78" i="13"/>
  <c r="G77" i="13"/>
  <c r="G76" i="13"/>
  <c r="G75" i="13"/>
  <c r="G74" i="13"/>
  <c r="G73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3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82" i="13"/>
  <c r="D81" i="13"/>
  <c r="D80" i="13"/>
  <c r="D79" i="13"/>
  <c r="D78" i="13"/>
  <c r="D77" i="13"/>
  <c r="D76" i="13"/>
  <c r="D75" i="13"/>
  <c r="D73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C72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A72" i="13"/>
  <c r="A71" i="13"/>
  <c r="B31" i="13"/>
  <c r="B32" i="13"/>
  <c r="B33" i="13"/>
  <c r="B34" i="13"/>
  <c r="B35" i="13"/>
  <c r="B37" i="13"/>
  <c r="B39" i="13"/>
  <c r="B41" i="13"/>
  <c r="B43" i="13"/>
  <c r="B44" i="13"/>
  <c r="B45" i="13"/>
  <c r="B46" i="13"/>
  <c r="B47" i="13"/>
  <c r="B48" i="13"/>
  <c r="B49" i="13"/>
  <c r="B50" i="13"/>
  <c r="A42" i="13"/>
  <c r="A40" i="13"/>
  <c r="A38" i="13"/>
  <c r="A36" i="13"/>
  <c r="B11" i="13"/>
  <c r="B12" i="13"/>
  <c r="B13" i="13"/>
  <c r="B14" i="13"/>
  <c r="B15" i="13"/>
  <c r="B16" i="13"/>
  <c r="B17" i="13"/>
  <c r="B18" i="13"/>
  <c r="B19" i="13"/>
  <c r="B21" i="13"/>
  <c r="B22" i="13"/>
  <c r="B23" i="13"/>
  <c r="B24" i="13"/>
  <c r="B25" i="13"/>
  <c r="B26" i="13"/>
  <c r="B27" i="13"/>
  <c r="B28" i="13"/>
  <c r="B29" i="13"/>
  <c r="B30" i="13"/>
  <c r="A20" i="13"/>
  <c r="C8" i="13"/>
  <c r="C7" i="13"/>
  <c r="B6" i="13"/>
  <c r="B7" i="13"/>
  <c r="B8" i="13"/>
  <c r="B9" i="13"/>
  <c r="B10" i="13"/>
  <c r="A7" i="13"/>
  <c r="A6" i="13"/>
  <c r="Q81" i="12"/>
  <c r="P81" i="12"/>
  <c r="O81" i="12"/>
  <c r="N81" i="12"/>
  <c r="M81" i="12"/>
  <c r="L81" i="12"/>
  <c r="K81" i="12"/>
  <c r="J81" i="12"/>
  <c r="I81" i="12"/>
  <c r="H81" i="12"/>
  <c r="G81" i="12"/>
  <c r="F81" i="12"/>
  <c r="E81" i="12"/>
  <c r="D81" i="12"/>
  <c r="C81" i="12"/>
  <c r="B81" i="12"/>
  <c r="B82" i="12"/>
  <c r="C82" i="12"/>
  <c r="D82" i="12"/>
  <c r="E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Q85" i="12"/>
  <c r="Q86" i="12"/>
  <c r="Q87" i="12"/>
  <c r="Q88" i="12"/>
  <c r="Q89" i="12"/>
  <c r="Q90" i="12"/>
  <c r="Q91" i="12"/>
  <c r="Q92" i="12"/>
  <c r="Q93" i="12"/>
  <c r="Q94" i="12"/>
  <c r="Q95" i="12"/>
  <c r="P95" i="12"/>
  <c r="P94" i="12"/>
  <c r="P93" i="12"/>
  <c r="P92" i="12"/>
  <c r="P91" i="12"/>
  <c r="P90" i="12"/>
  <c r="P89" i="12"/>
  <c r="P88" i="12"/>
  <c r="P87" i="12"/>
  <c r="P86" i="12"/>
  <c r="P85" i="12"/>
  <c r="O95" i="12"/>
  <c r="O94" i="12"/>
  <c r="O93" i="12"/>
  <c r="O92" i="12"/>
  <c r="O91" i="12"/>
  <c r="O90" i="12"/>
  <c r="O89" i="12"/>
  <c r="O88" i="12"/>
  <c r="O87" i="12"/>
  <c r="O86" i="12"/>
  <c r="O85" i="12"/>
  <c r="N95" i="12"/>
  <c r="N94" i="12"/>
  <c r="N93" i="12"/>
  <c r="N92" i="12"/>
  <c r="N91" i="12"/>
  <c r="N90" i="12"/>
  <c r="N89" i="12"/>
  <c r="N88" i="12"/>
  <c r="N87" i="12"/>
  <c r="N86" i="12"/>
  <c r="N85" i="12"/>
  <c r="M95" i="12"/>
  <c r="M94" i="12"/>
  <c r="M88" i="12"/>
  <c r="M87" i="12"/>
  <c r="M86" i="12"/>
  <c r="M85" i="12"/>
  <c r="L95" i="12"/>
  <c r="L94" i="12"/>
  <c r="L93" i="12"/>
  <c r="L92" i="12"/>
  <c r="L91" i="12"/>
  <c r="L90" i="12"/>
  <c r="L88" i="12"/>
  <c r="L87" i="12"/>
  <c r="L86" i="12"/>
  <c r="L85" i="12"/>
  <c r="K95" i="12"/>
  <c r="K94" i="12"/>
  <c r="K93" i="12"/>
  <c r="K92" i="12"/>
  <c r="K91" i="12"/>
  <c r="K90" i="12"/>
  <c r="M93" i="12"/>
  <c r="M92" i="12"/>
  <c r="M91" i="12"/>
  <c r="M90" i="12"/>
  <c r="M89" i="12"/>
  <c r="L89" i="12"/>
  <c r="K89" i="12"/>
  <c r="K88" i="12"/>
  <c r="K87" i="12"/>
  <c r="K86" i="12"/>
  <c r="K85" i="12"/>
  <c r="J95" i="12"/>
  <c r="J94" i="12"/>
  <c r="J93" i="12"/>
  <c r="J92" i="12"/>
  <c r="J91" i="12"/>
  <c r="J90" i="12"/>
  <c r="J89" i="12"/>
  <c r="J88" i="12"/>
  <c r="J87" i="12"/>
  <c r="J86" i="12"/>
  <c r="J85" i="12"/>
  <c r="I95" i="12"/>
  <c r="I94" i="12"/>
  <c r="I93" i="12"/>
  <c r="I92" i="12"/>
  <c r="I91" i="12"/>
  <c r="I90" i="12"/>
  <c r="I89" i="12"/>
  <c r="I88" i="12"/>
  <c r="I87" i="12"/>
  <c r="I86" i="12"/>
  <c r="I85" i="12"/>
  <c r="H95" i="12"/>
  <c r="H94" i="12"/>
  <c r="H93" i="12"/>
  <c r="H92" i="12"/>
  <c r="H91" i="12"/>
  <c r="H90" i="12"/>
  <c r="H89" i="12"/>
  <c r="H88" i="12"/>
  <c r="H87" i="12"/>
  <c r="H86" i="12"/>
  <c r="H85" i="12"/>
  <c r="G95" i="12"/>
  <c r="G94" i="12"/>
  <c r="G93" i="12"/>
  <c r="G92" i="12"/>
  <c r="G91" i="12"/>
  <c r="G90" i="12"/>
  <c r="G89" i="12"/>
  <c r="G88" i="12"/>
  <c r="G87" i="12"/>
  <c r="G86" i="12"/>
  <c r="G85" i="12"/>
  <c r="F85" i="12"/>
  <c r="F86" i="12"/>
  <c r="F87" i="12"/>
  <c r="F88" i="12"/>
  <c r="F89" i="12"/>
  <c r="F90" i="12"/>
  <c r="F91" i="12"/>
  <c r="F92" i="12"/>
  <c r="F93" i="12"/>
  <c r="F94" i="12"/>
  <c r="F95" i="12"/>
  <c r="E95" i="12"/>
  <c r="E94" i="12"/>
  <c r="E93" i="12"/>
  <c r="E92" i="12"/>
  <c r="E91" i="12"/>
  <c r="E90" i="12"/>
  <c r="E89" i="12"/>
  <c r="E88" i="12"/>
  <c r="E87" i="12"/>
  <c r="E86" i="12"/>
  <c r="E85" i="12"/>
  <c r="D85" i="12"/>
  <c r="D86" i="12"/>
  <c r="D87" i="12"/>
  <c r="D88" i="12"/>
  <c r="D89" i="12"/>
  <c r="D90" i="12"/>
  <c r="D91" i="12"/>
  <c r="D92" i="12"/>
  <c r="D93" i="12"/>
  <c r="D94" i="12"/>
  <c r="D95" i="12"/>
  <c r="C95" i="12"/>
  <c r="C94" i="12"/>
  <c r="C93" i="12"/>
  <c r="C92" i="12"/>
  <c r="C91" i="12"/>
  <c r="C90" i="12"/>
  <c r="C89" i="12"/>
  <c r="C88" i="12"/>
  <c r="C87" i="12"/>
  <c r="C86" i="12"/>
  <c r="C85" i="12"/>
  <c r="B85" i="12"/>
  <c r="B86" i="12"/>
  <c r="B87" i="12"/>
  <c r="B88" i="12"/>
  <c r="B89" i="12"/>
  <c r="B90" i="12"/>
  <c r="B91" i="12"/>
  <c r="B92" i="12"/>
  <c r="B93" i="12"/>
  <c r="B94" i="12"/>
  <c r="B95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B84" i="12"/>
  <c r="C84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Q83" i="12"/>
  <c r="P83" i="12"/>
  <c r="O83" i="12"/>
  <c r="N83" i="12"/>
  <c r="M83" i="12"/>
  <c r="L83" i="12"/>
  <c r="K83" i="12"/>
  <c r="J83" i="12"/>
  <c r="I83" i="12"/>
  <c r="H83" i="12"/>
  <c r="G83" i="12"/>
  <c r="F83" i="12"/>
  <c r="E83" i="12"/>
  <c r="D83" i="12"/>
  <c r="C83" i="12"/>
  <c r="B83" i="12"/>
  <c r="A83" i="12"/>
  <c r="A82" i="12"/>
  <c r="A81" i="12"/>
  <c r="A80" i="12"/>
  <c r="B80" i="12"/>
  <c r="C80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Q79" i="12"/>
  <c r="P79" i="12"/>
  <c r="O79" i="12"/>
  <c r="N79" i="12"/>
  <c r="M79" i="12"/>
  <c r="L79" i="12"/>
  <c r="K79" i="12"/>
  <c r="J79" i="12"/>
  <c r="I79" i="12"/>
  <c r="H79" i="12"/>
  <c r="G79" i="12"/>
  <c r="F79" i="12"/>
  <c r="E79" i="12"/>
  <c r="D79" i="12"/>
  <c r="C79" i="12"/>
  <c r="B79" i="12"/>
  <c r="A79" i="12"/>
  <c r="A78" i="12"/>
  <c r="B78" i="12"/>
  <c r="C78" i="12"/>
  <c r="D78" i="12"/>
  <c r="E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B77" i="12"/>
  <c r="A77" i="12"/>
  <c r="A76" i="12"/>
  <c r="B76" i="12"/>
  <c r="C76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Q75" i="12"/>
  <c r="P75" i="12"/>
  <c r="O75" i="12"/>
  <c r="N75" i="12"/>
  <c r="M75" i="12"/>
  <c r="L75" i="12"/>
  <c r="K75" i="12"/>
  <c r="J75" i="12"/>
  <c r="I75" i="12"/>
  <c r="H75" i="12"/>
  <c r="G75" i="12"/>
  <c r="F75" i="12"/>
  <c r="E75" i="12"/>
  <c r="D75" i="12"/>
  <c r="C75" i="12"/>
  <c r="B75" i="12"/>
  <c r="A75" i="12"/>
  <c r="A74" i="12"/>
  <c r="B74" i="12"/>
  <c r="C74" i="12"/>
  <c r="E74" i="12"/>
  <c r="G74" i="12"/>
  <c r="I74" i="12"/>
  <c r="K74" i="12"/>
  <c r="M74" i="12"/>
  <c r="O74" i="12"/>
  <c r="Q74" i="12"/>
  <c r="Q73" i="12"/>
  <c r="P73" i="12"/>
  <c r="O73" i="12"/>
  <c r="N73" i="12"/>
  <c r="M73" i="12"/>
  <c r="L73" i="12"/>
  <c r="K73" i="12"/>
  <c r="J73" i="12"/>
  <c r="I73" i="12"/>
  <c r="H73" i="12"/>
  <c r="G73" i="12"/>
  <c r="F73" i="12"/>
  <c r="E73" i="12"/>
  <c r="D73" i="12"/>
  <c r="C73" i="12"/>
  <c r="B73" i="12"/>
  <c r="A73" i="12"/>
  <c r="C72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A72" i="12"/>
  <c r="A71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7" i="12"/>
  <c r="B39" i="12"/>
  <c r="B41" i="12"/>
  <c r="B43" i="12"/>
  <c r="B44" i="12"/>
  <c r="B45" i="12"/>
  <c r="B46" i="12"/>
  <c r="B47" i="12"/>
  <c r="B48" i="12"/>
  <c r="B49" i="12"/>
  <c r="B50" i="12"/>
  <c r="A42" i="12"/>
  <c r="A40" i="12"/>
  <c r="A38" i="12"/>
  <c r="A36" i="12"/>
  <c r="C8" i="12"/>
  <c r="C7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A20" i="12"/>
  <c r="A7" i="12"/>
  <c r="A6" i="12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P73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N73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L73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J73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H73" i="11"/>
  <c r="H75" i="11"/>
  <c r="H76" i="11"/>
  <c r="H77" i="11"/>
  <c r="H78" i="11"/>
  <c r="H79" i="11"/>
  <c r="H80" i="11"/>
  <c r="H81" i="11"/>
  <c r="H82" i="11"/>
  <c r="H83" i="11"/>
  <c r="H84" i="11"/>
  <c r="H86" i="11"/>
  <c r="H87" i="11"/>
  <c r="H88" i="11"/>
  <c r="H89" i="11"/>
  <c r="H90" i="11"/>
  <c r="H91" i="11"/>
  <c r="H92" i="11"/>
  <c r="H93" i="11"/>
  <c r="H94" i="11"/>
  <c r="H95" i="11"/>
  <c r="G95" i="11"/>
  <c r="G94" i="11"/>
  <c r="G93" i="11"/>
  <c r="G92" i="11"/>
  <c r="G91" i="11"/>
  <c r="G90" i="11"/>
  <c r="G89" i="11"/>
  <c r="F89" i="11"/>
  <c r="F90" i="11"/>
  <c r="F91" i="11"/>
  <c r="F92" i="11"/>
  <c r="F93" i="11"/>
  <c r="F94" i="11"/>
  <c r="F95" i="11"/>
  <c r="E89" i="11"/>
  <c r="E95" i="11"/>
  <c r="E94" i="11"/>
  <c r="E93" i="11"/>
  <c r="E92" i="11"/>
  <c r="E91" i="11"/>
  <c r="E90" i="11"/>
  <c r="D89" i="11"/>
  <c r="D90" i="11"/>
  <c r="D91" i="11"/>
  <c r="D92" i="11"/>
  <c r="D93" i="11"/>
  <c r="D94" i="11"/>
  <c r="D95" i="11"/>
  <c r="C95" i="11"/>
  <c r="C94" i="11"/>
  <c r="C93" i="11"/>
  <c r="C92" i="11"/>
  <c r="C91" i="11"/>
  <c r="C90" i="11"/>
  <c r="C89" i="11"/>
  <c r="B89" i="11"/>
  <c r="B90" i="11"/>
  <c r="B91" i="11"/>
  <c r="B92" i="11"/>
  <c r="B93" i="11"/>
  <c r="B94" i="11"/>
  <c r="B95" i="11"/>
  <c r="A95" i="11"/>
  <c r="A94" i="11"/>
  <c r="A93" i="11"/>
  <c r="A92" i="11"/>
  <c r="A91" i="11"/>
  <c r="A90" i="11"/>
  <c r="A89" i="11"/>
  <c r="A88" i="11"/>
  <c r="B88" i="11"/>
  <c r="C88" i="11"/>
  <c r="D88" i="11"/>
  <c r="E88" i="11"/>
  <c r="F88" i="11"/>
  <c r="G88" i="11"/>
  <c r="G87" i="11"/>
  <c r="F87" i="11"/>
  <c r="E87" i="11"/>
  <c r="D87" i="11"/>
  <c r="C87" i="11"/>
  <c r="B87" i="11"/>
  <c r="A87" i="11"/>
  <c r="A86" i="11"/>
  <c r="B86" i="11"/>
  <c r="C86" i="11"/>
  <c r="D86" i="11"/>
  <c r="E86" i="11"/>
  <c r="F86" i="11"/>
  <c r="G86" i="11"/>
  <c r="H85" i="11"/>
  <c r="G85" i="11"/>
  <c r="F85" i="11"/>
  <c r="E85" i="11"/>
  <c r="D85" i="11"/>
  <c r="C85" i="11"/>
  <c r="B85" i="11"/>
  <c r="A85" i="11"/>
  <c r="A84" i="11"/>
  <c r="B84" i="11"/>
  <c r="C84" i="11"/>
  <c r="D84" i="11"/>
  <c r="E84" i="11"/>
  <c r="F84" i="11"/>
  <c r="G84" i="11"/>
  <c r="G83" i="11"/>
  <c r="F83" i="11"/>
  <c r="E83" i="11"/>
  <c r="D83" i="11"/>
  <c r="C83" i="11"/>
  <c r="B83" i="11"/>
  <c r="A83" i="11"/>
  <c r="A82" i="11"/>
  <c r="B82" i="11"/>
  <c r="C82" i="11"/>
  <c r="D82" i="11"/>
  <c r="E82" i="11"/>
  <c r="F82" i="11"/>
  <c r="G82" i="11"/>
  <c r="G81" i="11"/>
  <c r="F81" i="11"/>
  <c r="E81" i="11"/>
  <c r="D81" i="11"/>
  <c r="C81" i="11"/>
  <c r="B81" i="11"/>
  <c r="A81" i="11"/>
  <c r="A80" i="11"/>
  <c r="B80" i="11"/>
  <c r="C80" i="11"/>
  <c r="D80" i="11"/>
  <c r="E80" i="11"/>
  <c r="F80" i="11"/>
  <c r="G80" i="11"/>
  <c r="G79" i="11"/>
  <c r="F79" i="11"/>
  <c r="E79" i="11"/>
  <c r="D79" i="11"/>
  <c r="C79" i="11"/>
  <c r="B79" i="11"/>
  <c r="A79" i="11"/>
  <c r="A78" i="11"/>
  <c r="B78" i="11"/>
  <c r="C78" i="11"/>
  <c r="D78" i="11"/>
  <c r="E78" i="11"/>
  <c r="F78" i="11"/>
  <c r="G78" i="11"/>
  <c r="G77" i="11"/>
  <c r="F77" i="11"/>
  <c r="E77" i="11"/>
  <c r="D77" i="11"/>
  <c r="C77" i="11"/>
  <c r="B77" i="11"/>
  <c r="A77" i="11"/>
  <c r="A76" i="11"/>
  <c r="B76" i="11"/>
  <c r="C76" i="11"/>
  <c r="D76" i="11"/>
  <c r="E76" i="11"/>
  <c r="F76" i="11"/>
  <c r="G76" i="11"/>
  <c r="G75" i="11"/>
  <c r="F75" i="11"/>
  <c r="E75" i="11"/>
  <c r="D75" i="11"/>
  <c r="C75" i="11"/>
  <c r="B75" i="11"/>
  <c r="A75" i="11"/>
  <c r="A74" i="11"/>
  <c r="B74" i="11"/>
  <c r="C74" i="11"/>
  <c r="E74" i="11"/>
  <c r="G74" i="11"/>
  <c r="G73" i="11"/>
  <c r="F73" i="11"/>
  <c r="E73" i="11"/>
  <c r="D73" i="11"/>
  <c r="C73" i="11"/>
  <c r="B73" i="11"/>
  <c r="A73" i="11"/>
  <c r="C72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A72" i="11"/>
  <c r="A71" i="11"/>
  <c r="B41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A42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7" i="11"/>
  <c r="B39" i="11"/>
  <c r="A40" i="11"/>
  <c r="A38" i="11"/>
  <c r="A36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C8" i="11"/>
  <c r="C7" i="11"/>
  <c r="C5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A20" i="11"/>
  <c r="A7" i="11"/>
  <c r="A6" i="11"/>
  <c r="A5" i="11"/>
  <c r="Q94" i="10"/>
  <c r="P94" i="10"/>
  <c r="O94" i="10"/>
  <c r="N94" i="10"/>
  <c r="M94" i="10"/>
  <c r="L94" i="10"/>
  <c r="K94" i="10"/>
  <c r="J94" i="10"/>
  <c r="I94" i="10"/>
  <c r="H94" i="10"/>
  <c r="H93" i="10"/>
  <c r="I93" i="10"/>
  <c r="J93" i="10"/>
  <c r="K93" i="10"/>
  <c r="L93" i="10"/>
  <c r="M93" i="10"/>
  <c r="N93" i="10"/>
  <c r="O93" i="10"/>
  <c r="P93" i="10"/>
  <c r="Q93" i="10"/>
  <c r="Q92" i="10"/>
  <c r="P92" i="10"/>
  <c r="O92" i="10"/>
  <c r="N92" i="10"/>
  <c r="M92" i="10"/>
  <c r="L92" i="10"/>
  <c r="K92" i="10"/>
  <c r="J92" i="10"/>
  <c r="I92" i="10"/>
  <c r="H92" i="10"/>
  <c r="H91" i="10"/>
  <c r="I91" i="10"/>
  <c r="J91" i="10"/>
  <c r="K91" i="10"/>
  <c r="L91" i="10"/>
  <c r="M91" i="10"/>
  <c r="N91" i="10"/>
  <c r="O91" i="10"/>
  <c r="P91" i="10"/>
  <c r="Q91" i="10"/>
  <c r="Q90" i="10"/>
  <c r="P90" i="10"/>
  <c r="O90" i="10"/>
  <c r="N90" i="10"/>
  <c r="M90" i="10"/>
  <c r="L90" i="10"/>
  <c r="K90" i="10"/>
  <c r="J90" i="10"/>
  <c r="I90" i="10"/>
  <c r="H90" i="10"/>
  <c r="H89" i="10"/>
  <c r="I89" i="10"/>
  <c r="J89" i="10"/>
  <c r="K89" i="10"/>
  <c r="L89" i="10"/>
  <c r="M89" i="10"/>
  <c r="N89" i="10"/>
  <c r="O89" i="10"/>
  <c r="P89" i="10"/>
  <c r="Q89" i="10"/>
  <c r="Q88" i="10"/>
  <c r="P88" i="10"/>
  <c r="O88" i="10"/>
  <c r="N88" i="10"/>
  <c r="M88" i="10"/>
  <c r="L88" i="10"/>
  <c r="K88" i="10"/>
  <c r="J88" i="10"/>
  <c r="I88" i="10"/>
  <c r="H88" i="10"/>
  <c r="H87" i="10"/>
  <c r="I87" i="10"/>
  <c r="J87" i="10"/>
  <c r="K87" i="10"/>
  <c r="L87" i="10"/>
  <c r="M87" i="10"/>
  <c r="N87" i="10"/>
  <c r="O87" i="10"/>
  <c r="P87" i="10"/>
  <c r="Q87" i="10"/>
  <c r="Q86" i="10"/>
  <c r="P86" i="10"/>
  <c r="O86" i="10"/>
  <c r="N86" i="10"/>
  <c r="M86" i="10"/>
  <c r="L86" i="10"/>
  <c r="K86" i="10"/>
  <c r="J86" i="10"/>
  <c r="I86" i="10"/>
  <c r="H86" i="10"/>
  <c r="H85" i="10"/>
  <c r="I85" i="10"/>
  <c r="J85" i="10"/>
  <c r="K85" i="10"/>
  <c r="L85" i="10"/>
  <c r="M85" i="10"/>
  <c r="N85" i="10"/>
  <c r="O85" i="10"/>
  <c r="P85" i="10"/>
  <c r="Q85" i="10"/>
  <c r="Q84" i="10"/>
  <c r="P84" i="10"/>
  <c r="O84" i="10"/>
  <c r="N84" i="10"/>
  <c r="M84" i="10"/>
  <c r="L84" i="10"/>
  <c r="K84" i="10"/>
  <c r="J84" i="10"/>
  <c r="I84" i="10"/>
  <c r="H84" i="10"/>
  <c r="H83" i="10"/>
  <c r="I83" i="10"/>
  <c r="J83" i="10"/>
  <c r="K83" i="10"/>
  <c r="L83" i="10"/>
  <c r="M83" i="10"/>
  <c r="N83" i="10"/>
  <c r="O83" i="10"/>
  <c r="P83" i="10"/>
  <c r="Q83" i="10"/>
  <c r="Q82" i="10"/>
  <c r="P82" i="10"/>
  <c r="O82" i="10"/>
  <c r="N82" i="10"/>
  <c r="M82" i="10"/>
  <c r="L82" i="10"/>
  <c r="K82" i="10"/>
  <c r="J82" i="10"/>
  <c r="I82" i="10"/>
  <c r="H82" i="10"/>
  <c r="H81" i="10"/>
  <c r="I81" i="10"/>
  <c r="J81" i="10"/>
  <c r="K81" i="10"/>
  <c r="L81" i="10"/>
  <c r="M81" i="10"/>
  <c r="N81" i="10"/>
  <c r="O81" i="10"/>
  <c r="P81" i="10"/>
  <c r="Q81" i="10"/>
  <c r="Q80" i="10"/>
  <c r="P80" i="10"/>
  <c r="O80" i="10"/>
  <c r="N80" i="10"/>
  <c r="M80" i="10"/>
  <c r="L80" i="10"/>
  <c r="K80" i="10"/>
  <c r="J80" i="10"/>
  <c r="I80" i="10"/>
  <c r="H80" i="10"/>
  <c r="H79" i="10"/>
  <c r="I79" i="10"/>
  <c r="J79" i="10"/>
  <c r="K79" i="10"/>
  <c r="L79" i="10"/>
  <c r="M79" i="10"/>
  <c r="N79" i="10"/>
  <c r="O79" i="10"/>
  <c r="P79" i="10"/>
  <c r="Q79" i="10"/>
  <c r="Q78" i="10"/>
  <c r="P78" i="10"/>
  <c r="O78" i="10"/>
  <c r="N78" i="10"/>
  <c r="M78" i="10"/>
  <c r="L78" i="10"/>
  <c r="K78" i="10"/>
  <c r="J78" i="10"/>
  <c r="I78" i="10"/>
  <c r="H78" i="10"/>
  <c r="H77" i="10"/>
  <c r="I77" i="10"/>
  <c r="J77" i="10"/>
  <c r="K77" i="10"/>
  <c r="L77" i="10"/>
  <c r="M77" i="10"/>
  <c r="N77" i="10"/>
  <c r="O77" i="10"/>
  <c r="P77" i="10"/>
  <c r="Q77" i="10"/>
  <c r="Q76" i="10"/>
  <c r="P76" i="10"/>
  <c r="O76" i="10"/>
  <c r="N76" i="10"/>
  <c r="M76" i="10"/>
  <c r="L76" i="10"/>
  <c r="K76" i="10"/>
  <c r="J76" i="10"/>
  <c r="I76" i="10"/>
  <c r="H76" i="10"/>
  <c r="H75" i="10"/>
  <c r="I75" i="10"/>
  <c r="J75" i="10"/>
  <c r="K75" i="10"/>
  <c r="L75" i="10"/>
  <c r="M75" i="10"/>
  <c r="N75" i="10"/>
  <c r="O75" i="10"/>
  <c r="P75" i="10"/>
  <c r="Q75" i="10"/>
  <c r="Q74" i="10"/>
  <c r="P74" i="10"/>
  <c r="O74" i="10"/>
  <c r="N74" i="10"/>
  <c r="M74" i="10"/>
  <c r="L74" i="10"/>
  <c r="K74" i="10"/>
  <c r="J74" i="10"/>
  <c r="I74" i="10"/>
  <c r="H74" i="10"/>
  <c r="I73" i="10"/>
  <c r="K73" i="10"/>
  <c r="M73" i="10"/>
  <c r="O73" i="10"/>
  <c r="Q73" i="10"/>
  <c r="Q72" i="10"/>
  <c r="P72" i="10"/>
  <c r="O72" i="10"/>
  <c r="N72" i="10"/>
  <c r="M72" i="10"/>
  <c r="L72" i="10"/>
  <c r="K72" i="10"/>
  <c r="J72" i="10"/>
  <c r="I72" i="10"/>
  <c r="H72" i="10"/>
  <c r="F94" i="10"/>
  <c r="E94" i="10"/>
  <c r="D94" i="10"/>
  <c r="C94" i="10"/>
  <c r="B94" i="10"/>
  <c r="A94" i="10"/>
  <c r="A93" i="10"/>
  <c r="B93" i="10"/>
  <c r="C93" i="10"/>
  <c r="D93" i="10"/>
  <c r="E93" i="10"/>
  <c r="F93" i="10"/>
  <c r="G93" i="10"/>
  <c r="G92" i="10"/>
  <c r="F92" i="10"/>
  <c r="E92" i="10"/>
  <c r="D92" i="10"/>
  <c r="C92" i="10"/>
  <c r="B92" i="10"/>
  <c r="A92" i="10"/>
  <c r="A91" i="10"/>
  <c r="B91" i="10"/>
  <c r="C91" i="10"/>
  <c r="D91" i="10"/>
  <c r="E91" i="10"/>
  <c r="F91" i="10"/>
  <c r="G91" i="10"/>
  <c r="G90" i="10"/>
  <c r="F90" i="10"/>
  <c r="E90" i="10"/>
  <c r="D90" i="10"/>
  <c r="C90" i="10"/>
  <c r="B90" i="10"/>
  <c r="A90" i="10"/>
  <c r="A89" i="10"/>
  <c r="B89" i="10"/>
  <c r="C89" i="10"/>
  <c r="D89" i="10"/>
  <c r="E89" i="10"/>
  <c r="F89" i="10"/>
  <c r="G89" i="10"/>
  <c r="G88" i="10"/>
  <c r="F88" i="10"/>
  <c r="E88" i="10"/>
  <c r="D88" i="10"/>
  <c r="C88" i="10"/>
  <c r="B88" i="10"/>
  <c r="A88" i="10"/>
  <c r="A87" i="10"/>
  <c r="B87" i="10"/>
  <c r="C87" i="10"/>
  <c r="D87" i="10"/>
  <c r="E87" i="10"/>
  <c r="F87" i="10"/>
  <c r="G87" i="10"/>
  <c r="G86" i="10"/>
  <c r="F86" i="10"/>
  <c r="E86" i="10"/>
  <c r="D86" i="10"/>
  <c r="C86" i="10"/>
  <c r="B86" i="10"/>
  <c r="A86" i="10"/>
  <c r="A85" i="10"/>
  <c r="B85" i="10"/>
  <c r="C85" i="10"/>
  <c r="D85" i="10"/>
  <c r="E85" i="10"/>
  <c r="F85" i="10"/>
  <c r="G85" i="10"/>
  <c r="G84" i="10"/>
  <c r="F84" i="10"/>
  <c r="E84" i="10"/>
  <c r="D84" i="10"/>
  <c r="C84" i="10"/>
  <c r="B84" i="10"/>
  <c r="A84" i="10"/>
  <c r="A83" i="10"/>
  <c r="B83" i="10"/>
  <c r="C83" i="10"/>
  <c r="D83" i="10"/>
  <c r="E83" i="10"/>
  <c r="F83" i="10"/>
  <c r="G83" i="10"/>
  <c r="G82" i="10"/>
  <c r="F82" i="10"/>
  <c r="E82" i="10"/>
  <c r="D82" i="10"/>
  <c r="C82" i="10"/>
  <c r="B82" i="10"/>
  <c r="A82" i="10"/>
  <c r="A81" i="10"/>
  <c r="B81" i="10"/>
  <c r="C81" i="10"/>
  <c r="D81" i="10"/>
  <c r="E81" i="10"/>
  <c r="F81" i="10"/>
  <c r="G81" i="10"/>
  <c r="G80" i="10"/>
  <c r="F80" i="10"/>
  <c r="E80" i="10"/>
  <c r="D80" i="10"/>
  <c r="C80" i="10"/>
  <c r="B80" i="10"/>
  <c r="A80" i="10"/>
  <c r="A79" i="10"/>
  <c r="B79" i="10"/>
  <c r="C79" i="10"/>
  <c r="D79" i="10"/>
  <c r="E79" i="10"/>
  <c r="F79" i="10"/>
  <c r="G79" i="10"/>
  <c r="G78" i="10"/>
  <c r="F78" i="10"/>
  <c r="E78" i="10"/>
  <c r="D78" i="10"/>
  <c r="C78" i="10"/>
  <c r="B78" i="10"/>
  <c r="A78" i="10"/>
  <c r="A77" i="10"/>
  <c r="B77" i="10"/>
  <c r="C77" i="10"/>
  <c r="D77" i="10"/>
  <c r="E77" i="10"/>
  <c r="F77" i="10"/>
  <c r="G77" i="10"/>
  <c r="G76" i="10"/>
  <c r="F76" i="10"/>
  <c r="E76" i="10"/>
  <c r="D76" i="10"/>
  <c r="C76" i="10"/>
  <c r="B76" i="10"/>
  <c r="A76" i="10"/>
  <c r="A75" i="10"/>
  <c r="B75" i="10"/>
  <c r="C75" i="10"/>
  <c r="D75" i="10"/>
  <c r="E75" i="10"/>
  <c r="F75" i="10"/>
  <c r="G75" i="10"/>
  <c r="G74" i="10"/>
  <c r="F74" i="10"/>
  <c r="E74" i="10"/>
  <c r="D74" i="10"/>
  <c r="C74" i="10"/>
  <c r="B74" i="10"/>
  <c r="A74" i="10"/>
  <c r="B73" i="10"/>
  <c r="C73" i="10"/>
  <c r="E73" i="10"/>
  <c r="G73" i="10"/>
  <c r="G72" i="10"/>
  <c r="F72" i="10"/>
  <c r="E72" i="10"/>
  <c r="D72" i="10"/>
  <c r="C72" i="10"/>
  <c r="B72" i="10"/>
  <c r="A73" i="10"/>
  <c r="A72" i="10"/>
  <c r="C7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A71" i="10"/>
  <c r="A70" i="10"/>
  <c r="B51" i="10"/>
  <c r="B31" i="10"/>
  <c r="B32" i="10"/>
  <c r="B33" i="10"/>
  <c r="B34" i="10"/>
  <c r="B36" i="10"/>
  <c r="B38" i="10"/>
  <c r="B40" i="10"/>
  <c r="B42" i="10"/>
  <c r="B43" i="10"/>
  <c r="B44" i="10"/>
  <c r="B45" i="10"/>
  <c r="B46" i="10"/>
  <c r="B47" i="10"/>
  <c r="B48" i="10"/>
  <c r="B49" i="10"/>
  <c r="B50" i="10"/>
  <c r="A41" i="10"/>
  <c r="A39" i="10"/>
  <c r="A37" i="10"/>
  <c r="A35" i="10"/>
  <c r="B23" i="10"/>
  <c r="B24" i="10"/>
  <c r="B25" i="10"/>
  <c r="B26" i="10"/>
  <c r="B27" i="10"/>
  <c r="B28" i="10"/>
  <c r="B29" i="10"/>
  <c r="B30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8" i="10"/>
  <c r="C7" i="10"/>
  <c r="C5" i="10"/>
  <c r="B5" i="10"/>
  <c r="B6" i="10"/>
  <c r="B7" i="10"/>
  <c r="B8" i="10"/>
  <c r="B9" i="10"/>
  <c r="B10" i="10"/>
  <c r="A7" i="10"/>
  <c r="A6" i="10"/>
  <c r="A5" i="10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I76" i="9"/>
  <c r="J76" i="9"/>
  <c r="K76" i="9"/>
  <c r="L76" i="9"/>
  <c r="M76" i="9"/>
  <c r="N76" i="9"/>
  <c r="O76" i="9"/>
  <c r="P76" i="9"/>
  <c r="Q76" i="9"/>
  <c r="Q75" i="9"/>
  <c r="P75" i="9"/>
  <c r="O75" i="9"/>
  <c r="N75" i="9"/>
  <c r="M75" i="9"/>
  <c r="L75" i="9"/>
  <c r="K75" i="9"/>
  <c r="J75" i="9"/>
  <c r="I75" i="9"/>
  <c r="H75" i="9"/>
  <c r="I74" i="9"/>
  <c r="K74" i="9"/>
  <c r="M74" i="9"/>
  <c r="O74" i="9"/>
  <c r="Q74" i="9"/>
  <c r="Q73" i="9"/>
  <c r="P73" i="9"/>
  <c r="O73" i="9"/>
  <c r="N73" i="9"/>
  <c r="M73" i="9"/>
  <c r="L73" i="9"/>
  <c r="K73" i="9"/>
  <c r="J73" i="9"/>
  <c r="I73" i="9"/>
  <c r="H73" i="9"/>
  <c r="G95" i="9"/>
  <c r="F95" i="9"/>
  <c r="E95" i="9"/>
  <c r="D95" i="9"/>
  <c r="C95" i="9"/>
  <c r="B95" i="9"/>
  <c r="A95" i="9"/>
  <c r="A94" i="9"/>
  <c r="B94" i="9"/>
  <c r="C94" i="9"/>
  <c r="D94" i="9"/>
  <c r="E94" i="9"/>
  <c r="F94" i="9"/>
  <c r="G94" i="9"/>
  <c r="G93" i="9"/>
  <c r="F93" i="9"/>
  <c r="E93" i="9"/>
  <c r="D93" i="9"/>
  <c r="C93" i="9"/>
  <c r="B93" i="9"/>
  <c r="A93" i="9"/>
  <c r="A92" i="9"/>
  <c r="B92" i="9"/>
  <c r="C92" i="9"/>
  <c r="D92" i="9"/>
  <c r="E92" i="9"/>
  <c r="F92" i="9"/>
  <c r="G92" i="9"/>
  <c r="G91" i="9"/>
  <c r="F91" i="9"/>
  <c r="E91" i="9"/>
  <c r="D91" i="9"/>
  <c r="C91" i="9"/>
  <c r="B91" i="9"/>
  <c r="A91" i="9"/>
  <c r="A90" i="9"/>
  <c r="B90" i="9"/>
  <c r="C90" i="9"/>
  <c r="D90" i="9"/>
  <c r="E90" i="9"/>
  <c r="F90" i="9"/>
  <c r="G90" i="9"/>
  <c r="G89" i="9"/>
  <c r="F89" i="9"/>
  <c r="E89" i="9"/>
  <c r="D89" i="9"/>
  <c r="C89" i="9"/>
  <c r="B89" i="9"/>
  <c r="A89" i="9"/>
  <c r="A88" i="9"/>
  <c r="B88" i="9"/>
  <c r="C88" i="9"/>
  <c r="D88" i="9"/>
  <c r="E88" i="9"/>
  <c r="F88" i="9"/>
  <c r="G88" i="9"/>
  <c r="G87" i="9"/>
  <c r="F87" i="9"/>
  <c r="E87" i="9"/>
  <c r="D87" i="9"/>
  <c r="C87" i="9"/>
  <c r="B87" i="9"/>
  <c r="A87" i="9"/>
  <c r="A86" i="9"/>
  <c r="B86" i="9"/>
  <c r="C86" i="9"/>
  <c r="D86" i="9"/>
  <c r="E86" i="9"/>
  <c r="F86" i="9"/>
  <c r="G86" i="9"/>
  <c r="G85" i="9"/>
  <c r="F85" i="9"/>
  <c r="E85" i="9"/>
  <c r="D85" i="9"/>
  <c r="C85" i="9"/>
  <c r="B85" i="9"/>
  <c r="A85" i="9"/>
  <c r="A84" i="9"/>
  <c r="B84" i="9"/>
  <c r="C84" i="9"/>
  <c r="D84" i="9"/>
  <c r="E84" i="9"/>
  <c r="F84" i="9"/>
  <c r="G84" i="9"/>
  <c r="G83" i="9"/>
  <c r="F83" i="9"/>
  <c r="E83" i="9"/>
  <c r="D83" i="9"/>
  <c r="C83" i="9"/>
  <c r="B83" i="9"/>
  <c r="A83" i="9"/>
  <c r="A82" i="9"/>
  <c r="B82" i="9"/>
  <c r="C82" i="9"/>
  <c r="D82" i="9"/>
  <c r="E82" i="9"/>
  <c r="F82" i="9"/>
  <c r="G82" i="9"/>
  <c r="G81" i="9"/>
  <c r="F81" i="9"/>
  <c r="E81" i="9"/>
  <c r="D81" i="9"/>
  <c r="C81" i="9"/>
  <c r="B81" i="9"/>
  <c r="A81" i="9"/>
  <c r="A80" i="9"/>
  <c r="B80" i="9"/>
  <c r="C80" i="9"/>
  <c r="D80" i="9"/>
  <c r="E80" i="9"/>
  <c r="F80" i="9"/>
  <c r="G80" i="9"/>
  <c r="G79" i="9"/>
  <c r="F79" i="9"/>
  <c r="E79" i="9"/>
  <c r="D79" i="9"/>
  <c r="C79" i="9"/>
  <c r="B79" i="9"/>
  <c r="A79" i="9"/>
  <c r="A78" i="9"/>
  <c r="B78" i="9"/>
  <c r="C78" i="9"/>
  <c r="D78" i="9"/>
  <c r="E78" i="9"/>
  <c r="F78" i="9"/>
  <c r="G78" i="9"/>
  <c r="G77" i="9"/>
  <c r="F77" i="9"/>
  <c r="E77" i="9"/>
  <c r="D77" i="9"/>
  <c r="C77" i="9"/>
  <c r="B77" i="9"/>
  <c r="A77" i="9"/>
  <c r="A76" i="9"/>
  <c r="B76" i="9"/>
  <c r="C76" i="9"/>
  <c r="D76" i="9"/>
  <c r="E76" i="9"/>
  <c r="F76" i="9"/>
  <c r="G76" i="9"/>
  <c r="G75" i="9"/>
  <c r="F75" i="9"/>
  <c r="E75" i="9"/>
  <c r="D75" i="9"/>
  <c r="C75" i="9"/>
  <c r="B75" i="9"/>
  <c r="A75" i="9"/>
  <c r="A74" i="9"/>
  <c r="B74" i="9"/>
  <c r="C74" i="9"/>
  <c r="E74" i="9"/>
  <c r="G74" i="9"/>
  <c r="G73" i="9"/>
  <c r="F73" i="9"/>
  <c r="E73" i="9"/>
  <c r="D73" i="9"/>
  <c r="C73" i="9"/>
  <c r="B73" i="9"/>
  <c r="A73" i="9"/>
  <c r="C72" i="9"/>
  <c r="B72" i="9"/>
  <c r="A72" i="9"/>
  <c r="B71" i="9"/>
  <c r="A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A42" i="9"/>
  <c r="B41" i="9"/>
  <c r="A40" i="9"/>
  <c r="B39" i="9"/>
  <c r="A38" i="9"/>
  <c r="B37" i="9"/>
  <c r="A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1" i="9"/>
  <c r="B22" i="9"/>
  <c r="B11" i="9"/>
  <c r="B12" i="9"/>
  <c r="B13" i="9"/>
  <c r="B14" i="9"/>
  <c r="B15" i="9"/>
  <c r="B16" i="9"/>
  <c r="B17" i="9"/>
  <c r="B18" i="9"/>
  <c r="B19" i="9"/>
  <c r="A20" i="9"/>
  <c r="B10" i="9"/>
  <c r="B9" i="9"/>
  <c r="B8" i="9"/>
  <c r="C8" i="9"/>
  <c r="C7" i="9"/>
  <c r="B7" i="9"/>
  <c r="A7" i="9"/>
  <c r="A6" i="9"/>
  <c r="B6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5" i="9"/>
  <c r="C8" i="8"/>
  <c r="B34" i="8"/>
  <c r="L85" i="8"/>
  <c r="M85" i="8"/>
  <c r="N85" i="8"/>
  <c r="O85" i="8"/>
  <c r="P85" i="8"/>
  <c r="Q85" i="8"/>
  <c r="K86" i="8"/>
  <c r="J86" i="8"/>
  <c r="I86" i="8"/>
  <c r="H86" i="8"/>
  <c r="H95" i="8"/>
  <c r="I95" i="8"/>
  <c r="J95" i="8"/>
  <c r="K95" i="8"/>
  <c r="L95" i="8"/>
  <c r="M95" i="8"/>
  <c r="N95" i="8"/>
  <c r="O95" i="8"/>
  <c r="P95" i="8"/>
  <c r="Q95" i="8"/>
  <c r="Q94" i="8"/>
  <c r="P94" i="8"/>
  <c r="O94" i="8"/>
  <c r="N94" i="8"/>
  <c r="M94" i="8"/>
  <c r="L94" i="8"/>
  <c r="K94" i="8"/>
  <c r="J94" i="8"/>
  <c r="I94" i="8"/>
  <c r="H94" i="8"/>
  <c r="H93" i="8"/>
  <c r="I93" i="8"/>
  <c r="J93" i="8"/>
  <c r="K93" i="8"/>
  <c r="L93" i="8"/>
  <c r="M93" i="8"/>
  <c r="N93" i="8"/>
  <c r="O93" i="8"/>
  <c r="P93" i="8"/>
  <c r="Q93" i="8"/>
  <c r="Q92" i="8"/>
  <c r="P92" i="8"/>
  <c r="O92" i="8"/>
  <c r="N92" i="8"/>
  <c r="M92" i="8"/>
  <c r="L92" i="8"/>
  <c r="K92" i="8"/>
  <c r="J92" i="8"/>
  <c r="I92" i="8"/>
  <c r="H92" i="8"/>
  <c r="H91" i="8"/>
  <c r="I91" i="8"/>
  <c r="J91" i="8"/>
  <c r="K91" i="8"/>
  <c r="L91" i="8"/>
  <c r="M91" i="8"/>
  <c r="N91" i="8"/>
  <c r="O91" i="8"/>
  <c r="P91" i="8"/>
  <c r="Q91" i="8"/>
  <c r="Q90" i="8"/>
  <c r="P90" i="8"/>
  <c r="O90" i="8"/>
  <c r="N90" i="8"/>
  <c r="M90" i="8"/>
  <c r="L90" i="8"/>
  <c r="K90" i="8"/>
  <c r="J90" i="8"/>
  <c r="I90" i="8"/>
  <c r="H90" i="8"/>
  <c r="H89" i="8"/>
  <c r="I89" i="8"/>
  <c r="J89" i="8"/>
  <c r="K89" i="8"/>
  <c r="L89" i="8"/>
  <c r="M89" i="8"/>
  <c r="N89" i="8"/>
  <c r="O89" i="8"/>
  <c r="P89" i="8"/>
  <c r="Q89" i="8"/>
  <c r="Q88" i="8"/>
  <c r="P88" i="8"/>
  <c r="O88" i="8"/>
  <c r="N88" i="8"/>
  <c r="M88" i="8"/>
  <c r="L88" i="8"/>
  <c r="K88" i="8"/>
  <c r="J88" i="8"/>
  <c r="I88" i="8"/>
  <c r="H88" i="8"/>
  <c r="H87" i="8"/>
  <c r="I87" i="8"/>
  <c r="J87" i="8"/>
  <c r="K87" i="8"/>
  <c r="L87" i="8"/>
  <c r="M87" i="8"/>
  <c r="N87" i="8"/>
  <c r="O87" i="8"/>
  <c r="P87" i="8"/>
  <c r="Q87" i="8"/>
  <c r="Q86" i="8"/>
  <c r="P86" i="8"/>
  <c r="O86" i="8"/>
  <c r="N86" i="8"/>
  <c r="M86" i="8"/>
  <c r="L86" i="8"/>
  <c r="K85" i="8"/>
  <c r="J85" i="8"/>
  <c r="I85" i="8"/>
  <c r="H85" i="8"/>
  <c r="H84" i="8"/>
  <c r="I84" i="8"/>
  <c r="J84" i="8"/>
  <c r="K84" i="8"/>
  <c r="L84" i="8"/>
  <c r="M84" i="8"/>
  <c r="N84" i="8"/>
  <c r="O84" i="8"/>
  <c r="P84" i="8"/>
  <c r="Q84" i="8"/>
  <c r="Q83" i="8"/>
  <c r="P83" i="8"/>
  <c r="O83" i="8"/>
  <c r="N83" i="8"/>
  <c r="M83" i="8"/>
  <c r="L83" i="8"/>
  <c r="K83" i="8"/>
  <c r="J83" i="8"/>
  <c r="I83" i="8"/>
  <c r="H83" i="8"/>
  <c r="H82" i="8"/>
  <c r="I82" i="8"/>
  <c r="J82" i="8"/>
  <c r="K82" i="8"/>
  <c r="L82" i="8"/>
  <c r="M82" i="8"/>
  <c r="N82" i="8"/>
  <c r="O82" i="8"/>
  <c r="P82" i="8"/>
  <c r="Q82" i="8"/>
  <c r="Q81" i="8"/>
  <c r="P81" i="8"/>
  <c r="O81" i="8"/>
  <c r="N81" i="8"/>
  <c r="M81" i="8"/>
  <c r="L81" i="8"/>
  <c r="K81" i="8"/>
  <c r="J81" i="8"/>
  <c r="I81" i="8"/>
  <c r="H81" i="8"/>
  <c r="G95" i="8"/>
  <c r="F95" i="8"/>
  <c r="E95" i="8"/>
  <c r="D95" i="8"/>
  <c r="C95" i="8"/>
  <c r="B95" i="8"/>
  <c r="A95" i="8"/>
  <c r="A94" i="8"/>
  <c r="B94" i="8"/>
  <c r="C94" i="8"/>
  <c r="D94" i="8"/>
  <c r="E94" i="8"/>
  <c r="F94" i="8"/>
  <c r="G94" i="8"/>
  <c r="G93" i="8"/>
  <c r="F93" i="8"/>
  <c r="E93" i="8"/>
  <c r="D93" i="8"/>
  <c r="C93" i="8"/>
  <c r="B93" i="8"/>
  <c r="A93" i="8"/>
  <c r="A92" i="8"/>
  <c r="B92" i="8"/>
  <c r="C92" i="8"/>
  <c r="D92" i="8"/>
  <c r="E92" i="8"/>
  <c r="F92" i="8"/>
  <c r="G92" i="8"/>
  <c r="G91" i="8"/>
  <c r="F91" i="8"/>
  <c r="E91" i="8"/>
  <c r="D91" i="8"/>
  <c r="C91" i="8"/>
  <c r="B91" i="8"/>
  <c r="A91" i="8"/>
  <c r="A90" i="8"/>
  <c r="B90" i="8"/>
  <c r="C90" i="8"/>
  <c r="D90" i="8"/>
  <c r="E90" i="8"/>
  <c r="F90" i="8"/>
  <c r="G90" i="8"/>
  <c r="G89" i="8"/>
  <c r="F89" i="8"/>
  <c r="E89" i="8"/>
  <c r="D89" i="8"/>
  <c r="C89" i="8"/>
  <c r="B89" i="8"/>
  <c r="A89" i="8"/>
  <c r="A88" i="8"/>
  <c r="B88" i="8"/>
  <c r="C88" i="8"/>
  <c r="D88" i="8"/>
  <c r="E88" i="8"/>
  <c r="F88" i="8"/>
  <c r="G88" i="8"/>
  <c r="G87" i="8"/>
  <c r="F87" i="8"/>
  <c r="E87" i="8"/>
  <c r="D87" i="8"/>
  <c r="C87" i="8"/>
  <c r="B87" i="8"/>
  <c r="A87" i="8"/>
  <c r="A86" i="8"/>
  <c r="B86" i="8"/>
  <c r="C86" i="8"/>
  <c r="D86" i="8"/>
  <c r="E86" i="8"/>
  <c r="F86" i="8"/>
  <c r="G86" i="8"/>
  <c r="G85" i="8"/>
  <c r="F85" i="8"/>
  <c r="E85" i="8"/>
  <c r="D85" i="8"/>
  <c r="C85" i="8"/>
  <c r="B85" i="8"/>
  <c r="A85" i="8"/>
  <c r="A84" i="8"/>
  <c r="B84" i="8"/>
  <c r="C84" i="8"/>
  <c r="D84" i="8"/>
  <c r="E84" i="8"/>
  <c r="F84" i="8"/>
  <c r="G84" i="8"/>
  <c r="G83" i="8"/>
  <c r="F83" i="8"/>
  <c r="E83" i="8"/>
  <c r="D83" i="8"/>
  <c r="C83" i="8"/>
  <c r="B83" i="8"/>
  <c r="A83" i="8"/>
  <c r="A82" i="8"/>
  <c r="B82" i="8"/>
  <c r="C82" i="8"/>
  <c r="D82" i="8"/>
  <c r="E82" i="8"/>
  <c r="F82" i="8"/>
  <c r="G82" i="8"/>
  <c r="G81" i="8"/>
  <c r="F81" i="8"/>
  <c r="E81" i="8"/>
  <c r="D81" i="8"/>
  <c r="C81" i="8"/>
  <c r="B81" i="8"/>
  <c r="A81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A80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A79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A78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A77" i="8"/>
  <c r="A76" i="8"/>
  <c r="B76" i="8"/>
  <c r="C76" i="8"/>
  <c r="D76" i="8"/>
  <c r="E76" i="8"/>
  <c r="F76" i="8"/>
  <c r="G76" i="8"/>
  <c r="H76" i="8"/>
  <c r="I76" i="8"/>
  <c r="J76" i="8"/>
  <c r="K76" i="8"/>
  <c r="L76" i="8"/>
  <c r="M76" i="8"/>
  <c r="N76" i="8"/>
  <c r="O76" i="8"/>
  <c r="P76" i="8"/>
  <c r="Q76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A75" i="8"/>
  <c r="A74" i="8"/>
  <c r="B74" i="8"/>
  <c r="C74" i="8"/>
  <c r="E74" i="8"/>
  <c r="G74" i="8"/>
  <c r="I74" i="8"/>
  <c r="K74" i="8"/>
  <c r="M74" i="8"/>
  <c r="O74" i="8"/>
  <c r="Q74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A73" i="8"/>
  <c r="C72" i="8"/>
  <c r="B72" i="8"/>
  <c r="A72" i="8"/>
  <c r="A71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A42" i="8"/>
  <c r="B41" i="8"/>
  <c r="A40" i="8"/>
  <c r="B39" i="8"/>
  <c r="A38" i="8"/>
  <c r="B37" i="8"/>
  <c r="A36" i="8"/>
  <c r="B35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A20" i="8"/>
  <c r="B19" i="8"/>
  <c r="B18" i="8"/>
  <c r="B17" i="8"/>
  <c r="B16" i="8"/>
  <c r="B15" i="8"/>
  <c r="B14" i="8"/>
  <c r="B13" i="8"/>
  <c r="B12" i="8"/>
  <c r="B11" i="8"/>
  <c r="B10" i="8"/>
  <c r="B9" i="8"/>
  <c r="B8" i="8"/>
  <c r="C7" i="8"/>
  <c r="B7" i="8"/>
  <c r="A7" i="8"/>
  <c r="A6" i="8"/>
  <c r="B6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5" i="8"/>
  <c r="E14" i="6"/>
  <c r="E13" i="6"/>
  <c r="E12" i="6"/>
  <c r="E11" i="6"/>
  <c r="E9" i="6"/>
  <c r="E7" i="6"/>
  <c r="E5" i="6"/>
  <c r="E4" i="6"/>
  <c r="D14" i="6"/>
  <c r="D13" i="6"/>
  <c r="D12" i="6"/>
  <c r="D11" i="6"/>
  <c r="E20" i="6"/>
  <c r="P74" i="7"/>
  <c r="N74" i="7"/>
  <c r="L74" i="7"/>
  <c r="J74" i="7"/>
  <c r="H74" i="7"/>
  <c r="F74" i="7"/>
  <c r="D74" i="7"/>
  <c r="C71" i="7"/>
  <c r="C70" i="7"/>
  <c r="A70" i="7"/>
  <c r="A70" i="8" s="1"/>
  <c r="C69" i="7"/>
  <c r="A69" i="7"/>
  <c r="C68" i="7"/>
  <c r="A68" i="7"/>
  <c r="A68" i="8" s="1"/>
  <c r="C67" i="7"/>
  <c r="A67" i="7"/>
  <c r="C66" i="7"/>
  <c r="A66" i="7"/>
  <c r="A66" i="8" s="1"/>
  <c r="C65" i="7"/>
  <c r="A65" i="7"/>
  <c r="C64" i="7"/>
  <c r="A64" i="7"/>
  <c r="A64" i="8" s="1"/>
  <c r="C63" i="7"/>
  <c r="A63" i="7"/>
  <c r="C62" i="7"/>
  <c r="A62" i="7"/>
  <c r="A62" i="8" s="1"/>
  <c r="C61" i="7"/>
  <c r="A61" i="7"/>
  <c r="C60" i="7"/>
  <c r="A60" i="7"/>
  <c r="A60" i="8" s="1"/>
  <c r="C59" i="7"/>
  <c r="A59" i="7"/>
  <c r="C58" i="7"/>
  <c r="A58" i="7"/>
  <c r="A58" i="8" s="1"/>
  <c r="C57" i="7"/>
  <c r="A57" i="7"/>
  <c r="C56" i="7"/>
  <c r="A56" i="7"/>
  <c r="A56" i="8" s="1"/>
  <c r="C55" i="7"/>
  <c r="A55" i="7"/>
  <c r="C54" i="7"/>
  <c r="A54" i="7"/>
  <c r="A54" i="8" s="1"/>
  <c r="C53" i="7"/>
  <c r="A53" i="7"/>
  <c r="C52" i="7"/>
  <c r="A52" i="7"/>
  <c r="A52" i="8" s="1"/>
  <c r="C51" i="7"/>
  <c r="A51" i="7"/>
  <c r="C50" i="7"/>
  <c r="A50" i="7"/>
  <c r="A50" i="8" s="1"/>
  <c r="C49" i="7"/>
  <c r="A49" i="7"/>
  <c r="C48" i="7"/>
  <c r="A48" i="7"/>
  <c r="A48" i="8" s="1"/>
  <c r="C47" i="7"/>
  <c r="A47" i="7"/>
  <c r="C46" i="7"/>
  <c r="A46" i="7"/>
  <c r="A46" i="8" s="1"/>
  <c r="C45" i="7"/>
  <c r="A45" i="7"/>
  <c r="C44" i="7"/>
  <c r="A44" i="7"/>
  <c r="A44" i="8" s="1"/>
  <c r="A43" i="7"/>
  <c r="C42" i="7"/>
  <c r="B42" i="7"/>
  <c r="C43" i="7" s="1"/>
  <c r="A41" i="7"/>
  <c r="C40" i="7"/>
  <c r="B40" i="7"/>
  <c r="C41" i="7" s="1"/>
  <c r="A39" i="7"/>
  <c r="C38" i="7"/>
  <c r="B38" i="7"/>
  <c r="C39" i="7" s="1"/>
  <c r="A37" i="7"/>
  <c r="C36" i="7"/>
  <c r="B36" i="7"/>
  <c r="C37" i="7" s="1"/>
  <c r="C35" i="7"/>
  <c r="A35" i="7"/>
  <c r="C34" i="7"/>
  <c r="A34" i="7"/>
  <c r="C33" i="7"/>
  <c r="A33" i="7"/>
  <c r="A33" i="8" s="1"/>
  <c r="C32" i="7"/>
  <c r="A32" i="7"/>
  <c r="C31" i="7"/>
  <c r="A31" i="7"/>
  <c r="A31" i="8" s="1"/>
  <c r="C30" i="7"/>
  <c r="A30" i="7"/>
  <c r="C29" i="7"/>
  <c r="A29" i="7"/>
  <c r="A29" i="8" s="1"/>
  <c r="C28" i="7"/>
  <c r="A28" i="7"/>
  <c r="C27" i="7"/>
  <c r="A27" i="7"/>
  <c r="A27" i="8" s="1"/>
  <c r="C26" i="7"/>
  <c r="A26" i="7"/>
  <c r="C25" i="7"/>
  <c r="A25" i="7"/>
  <c r="A25" i="8" s="1"/>
  <c r="C24" i="7"/>
  <c r="A24" i="7"/>
  <c r="C23" i="7"/>
  <c r="A23" i="7"/>
  <c r="A23" i="8" s="1"/>
  <c r="C22" i="7"/>
  <c r="A22" i="7"/>
  <c r="A21" i="7"/>
  <c r="A21" i="8" s="1"/>
  <c r="C20" i="7"/>
  <c r="B20" i="7"/>
  <c r="B20" i="8" s="1"/>
  <c r="C19" i="7"/>
  <c r="A19" i="7"/>
  <c r="A19" i="8" s="1"/>
  <c r="C18" i="7"/>
  <c r="A18" i="7"/>
  <c r="C17" i="7"/>
  <c r="A17" i="7"/>
  <c r="A17" i="8" s="1"/>
  <c r="C16" i="7"/>
  <c r="A16" i="7"/>
  <c r="C15" i="7"/>
  <c r="A15" i="7"/>
  <c r="A15" i="8" s="1"/>
  <c r="C14" i="7"/>
  <c r="A14" i="7"/>
  <c r="C13" i="7"/>
  <c r="A13" i="7"/>
  <c r="A13" i="8" s="1"/>
  <c r="C12" i="7"/>
  <c r="A12" i="7"/>
  <c r="C11" i="7"/>
  <c r="A11" i="7"/>
  <c r="C10" i="7"/>
  <c r="A10" i="7"/>
  <c r="C9" i="7"/>
  <c r="A9" i="7"/>
  <c r="A9" i="8" s="1"/>
  <c r="A8" i="7"/>
  <c r="D7" i="7"/>
  <c r="D7" i="8" s="1"/>
  <c r="E22" i="6"/>
  <c r="C22" i="6"/>
  <c r="I10" i="6"/>
  <c r="I7" i="6"/>
  <c r="I6" i="6"/>
  <c r="I4" i="6"/>
  <c r="B5" i="6"/>
  <c r="B6" i="6" s="1"/>
  <c r="B7" i="6" s="1"/>
  <c r="B8" i="6" s="1"/>
  <c r="I3" i="6"/>
  <c r="J2" i="6"/>
  <c r="C9" i="4"/>
  <c r="C39" i="14" l="1"/>
  <c r="C39" i="13"/>
  <c r="C39" i="11"/>
  <c r="C39" i="12"/>
  <c r="C38" i="10"/>
  <c r="C39" i="9"/>
  <c r="C39" i="8"/>
  <c r="C43" i="14"/>
  <c r="C43" i="13"/>
  <c r="C43" i="11"/>
  <c r="C43" i="12"/>
  <c r="C42" i="10"/>
  <c r="C43" i="9"/>
  <c r="C43" i="8"/>
  <c r="C37" i="14"/>
  <c r="C37" i="13"/>
  <c r="C37" i="11"/>
  <c r="C37" i="12"/>
  <c r="C36" i="10"/>
  <c r="C37" i="9"/>
  <c r="C37" i="8"/>
  <c r="C41" i="14"/>
  <c r="C41" i="13"/>
  <c r="C41" i="11"/>
  <c r="C41" i="12"/>
  <c r="C40" i="10"/>
  <c r="C41" i="9"/>
  <c r="C41" i="8"/>
  <c r="A11" i="14"/>
  <c r="A11" i="13"/>
  <c r="A11" i="12"/>
  <c r="A11" i="11"/>
  <c r="A11" i="10"/>
  <c r="A11" i="9"/>
  <c r="E7" i="7"/>
  <c r="A8" i="14"/>
  <c r="A8" i="13"/>
  <c r="A8" i="11"/>
  <c r="A8" i="12"/>
  <c r="A8" i="9"/>
  <c r="A8" i="10"/>
  <c r="C9" i="14"/>
  <c r="C9" i="13"/>
  <c r="C9" i="11"/>
  <c r="C9" i="12"/>
  <c r="C9" i="10"/>
  <c r="C9" i="9"/>
  <c r="C10" i="14"/>
  <c r="C10" i="12"/>
  <c r="C10" i="13"/>
  <c r="C10" i="11"/>
  <c r="C10" i="10"/>
  <c r="C10" i="9"/>
  <c r="C11" i="14"/>
  <c r="C11" i="13"/>
  <c r="C11" i="11"/>
  <c r="C11" i="12"/>
  <c r="C11" i="10"/>
  <c r="C11" i="9"/>
  <c r="C12" i="14"/>
  <c r="C12" i="13"/>
  <c r="C12" i="12"/>
  <c r="C12" i="11"/>
  <c r="C12" i="10"/>
  <c r="C12" i="9"/>
  <c r="C13" i="14"/>
  <c r="C13" i="13"/>
  <c r="C13" i="11"/>
  <c r="C13" i="12"/>
  <c r="C13" i="10"/>
  <c r="C13" i="9"/>
  <c r="C14" i="14"/>
  <c r="C14" i="13"/>
  <c r="C14" i="12"/>
  <c r="C14" i="11"/>
  <c r="C14" i="10"/>
  <c r="C14" i="9"/>
  <c r="C15" i="14"/>
  <c r="C15" i="13"/>
  <c r="C15" i="11"/>
  <c r="C15" i="12"/>
  <c r="C15" i="10"/>
  <c r="C15" i="9"/>
  <c r="C16" i="14"/>
  <c r="C16" i="13"/>
  <c r="C16" i="12"/>
  <c r="C16" i="11"/>
  <c r="C16" i="10"/>
  <c r="C16" i="9"/>
  <c r="C17" i="14"/>
  <c r="C17" i="13"/>
  <c r="C17" i="11"/>
  <c r="C17" i="12"/>
  <c r="C17" i="10"/>
  <c r="C17" i="9"/>
  <c r="C18" i="14"/>
  <c r="C18" i="13"/>
  <c r="C18" i="12"/>
  <c r="C18" i="11"/>
  <c r="C18" i="10"/>
  <c r="C18" i="9"/>
  <c r="C19" i="14"/>
  <c r="C19" i="13"/>
  <c r="C19" i="11"/>
  <c r="C19" i="12"/>
  <c r="C19" i="10"/>
  <c r="C19" i="9"/>
  <c r="C20" i="14"/>
  <c r="C20" i="13"/>
  <c r="C20" i="12"/>
  <c r="C20" i="11"/>
  <c r="C20" i="9"/>
  <c r="C21" i="7"/>
  <c r="C22" i="14"/>
  <c r="C22" i="13"/>
  <c r="C22" i="12"/>
  <c r="C22" i="11"/>
  <c r="C22" i="9"/>
  <c r="C21" i="10"/>
  <c r="C23" i="9"/>
  <c r="C23" i="14"/>
  <c r="C23" i="13"/>
  <c r="C23" i="11"/>
  <c r="C23" i="12"/>
  <c r="C22" i="10"/>
  <c r="C24" i="14"/>
  <c r="C24" i="13"/>
  <c r="C24" i="12"/>
  <c r="C24" i="11"/>
  <c r="C24" i="9"/>
  <c r="C23" i="10"/>
  <c r="C25" i="14"/>
  <c r="C25" i="13"/>
  <c r="C25" i="11"/>
  <c r="C25" i="12"/>
  <c r="C24" i="10"/>
  <c r="C25" i="9"/>
  <c r="C26" i="14"/>
  <c r="C26" i="13"/>
  <c r="C26" i="12"/>
  <c r="C26" i="11"/>
  <c r="C26" i="9"/>
  <c r="C25" i="10"/>
  <c r="C27" i="14"/>
  <c r="C27" i="13"/>
  <c r="C27" i="11"/>
  <c r="C27" i="12"/>
  <c r="C26" i="10"/>
  <c r="C27" i="9"/>
  <c r="C28" i="14"/>
  <c r="C28" i="13"/>
  <c r="C28" i="12"/>
  <c r="C28" i="11"/>
  <c r="C28" i="9"/>
  <c r="C27" i="10"/>
  <c r="C29" i="14"/>
  <c r="C29" i="13"/>
  <c r="C29" i="11"/>
  <c r="C29" i="12"/>
  <c r="C28" i="10"/>
  <c r="C29" i="9"/>
  <c r="C30" i="14"/>
  <c r="C30" i="13"/>
  <c r="C30" i="12"/>
  <c r="C30" i="11"/>
  <c r="C30" i="9"/>
  <c r="C29" i="10"/>
  <c r="C31" i="14"/>
  <c r="C31" i="13"/>
  <c r="C31" i="11"/>
  <c r="C31" i="12"/>
  <c r="C30" i="10"/>
  <c r="C31" i="9"/>
  <c r="C32" i="14"/>
  <c r="C32" i="13"/>
  <c r="C32" i="12"/>
  <c r="C32" i="11"/>
  <c r="C32" i="9"/>
  <c r="C31" i="10"/>
  <c r="C33" i="14"/>
  <c r="C33" i="13"/>
  <c r="C33" i="11"/>
  <c r="C33" i="12"/>
  <c r="C32" i="10"/>
  <c r="C33" i="9"/>
  <c r="C34" i="14"/>
  <c r="C34" i="13"/>
  <c r="C34" i="12"/>
  <c r="C34" i="11"/>
  <c r="C34" i="9"/>
  <c r="C33" i="10"/>
  <c r="C35" i="14"/>
  <c r="C35" i="13"/>
  <c r="C35" i="11"/>
  <c r="C35" i="12"/>
  <c r="C34" i="10"/>
  <c r="C35" i="9"/>
  <c r="C36" i="14"/>
  <c r="C36" i="13"/>
  <c r="C36" i="12"/>
  <c r="C36" i="11"/>
  <c r="C36" i="9"/>
  <c r="C35" i="10"/>
  <c r="C38" i="14"/>
  <c r="C38" i="13"/>
  <c r="C38" i="12"/>
  <c r="C38" i="11"/>
  <c r="C38" i="9"/>
  <c r="C37" i="10"/>
  <c r="C40" i="14"/>
  <c r="C40" i="13"/>
  <c r="C40" i="12"/>
  <c r="C40" i="11"/>
  <c r="C40" i="9"/>
  <c r="C39" i="10"/>
  <c r="C42" i="14"/>
  <c r="C42" i="13"/>
  <c r="C42" i="12"/>
  <c r="C42" i="11"/>
  <c r="C42" i="9"/>
  <c r="C41" i="10"/>
  <c r="C44" i="14"/>
  <c r="C44" i="13"/>
  <c r="C44" i="12"/>
  <c r="C44" i="11"/>
  <c r="C44" i="9"/>
  <c r="C43" i="10"/>
  <c r="C45" i="14"/>
  <c r="C45" i="13"/>
  <c r="C45" i="11"/>
  <c r="C45" i="12"/>
  <c r="C44" i="10"/>
  <c r="C45" i="9"/>
  <c r="C46" i="14"/>
  <c r="C46" i="13"/>
  <c r="C46" i="12"/>
  <c r="C46" i="11"/>
  <c r="C46" i="9"/>
  <c r="C45" i="10"/>
  <c r="C47" i="14"/>
  <c r="C47" i="13"/>
  <c r="C47" i="11"/>
  <c r="C47" i="12"/>
  <c r="C46" i="10"/>
  <c r="C47" i="9"/>
  <c r="C48" i="14"/>
  <c r="C48" i="13"/>
  <c r="C48" i="12"/>
  <c r="C48" i="11"/>
  <c r="C48" i="9"/>
  <c r="C47" i="10"/>
  <c r="C49" i="14"/>
  <c r="C49" i="13"/>
  <c r="C49" i="11"/>
  <c r="C49" i="12"/>
  <c r="C48" i="10"/>
  <c r="C49" i="9"/>
  <c r="C50" i="14"/>
  <c r="C50" i="13"/>
  <c r="C50" i="12"/>
  <c r="C50" i="11"/>
  <c r="C50" i="9"/>
  <c r="C49" i="10"/>
  <c r="C51" i="14"/>
  <c r="C51" i="13"/>
  <c r="C51" i="11"/>
  <c r="C51" i="12"/>
  <c r="C50" i="10"/>
  <c r="C51" i="9"/>
  <c r="C52" i="14"/>
  <c r="C52" i="13"/>
  <c r="C52" i="12"/>
  <c r="C52" i="11"/>
  <c r="C52" i="9"/>
  <c r="C51" i="10"/>
  <c r="C53" i="14"/>
  <c r="C53" i="13"/>
  <c r="C53" i="11"/>
  <c r="C53" i="12"/>
  <c r="C52" i="10"/>
  <c r="C53" i="9"/>
  <c r="C53" i="8"/>
  <c r="C54" i="14"/>
  <c r="C54" i="13"/>
  <c r="C54" i="12"/>
  <c r="C54" i="11"/>
  <c r="C54" i="9"/>
  <c r="C53" i="10"/>
  <c r="C55" i="14"/>
  <c r="C55" i="13"/>
  <c r="C55" i="11"/>
  <c r="C55" i="12"/>
  <c r="C54" i="10"/>
  <c r="C55" i="9"/>
  <c r="C55" i="8"/>
  <c r="C56" i="14"/>
  <c r="C56" i="13"/>
  <c r="C56" i="12"/>
  <c r="C56" i="11"/>
  <c r="C56" i="9"/>
  <c r="C55" i="10"/>
  <c r="C57" i="14"/>
  <c r="C57" i="13"/>
  <c r="C57" i="11"/>
  <c r="C57" i="12"/>
  <c r="C56" i="10"/>
  <c r="C57" i="9"/>
  <c r="C57" i="8"/>
  <c r="C58" i="14"/>
  <c r="C58" i="13"/>
  <c r="C58" i="12"/>
  <c r="C58" i="11"/>
  <c r="C58" i="9"/>
  <c r="C57" i="10"/>
  <c r="C59" i="14"/>
  <c r="C59" i="13"/>
  <c r="C59" i="11"/>
  <c r="C59" i="12"/>
  <c r="C58" i="10"/>
  <c r="C59" i="9"/>
  <c r="C59" i="8"/>
  <c r="C60" i="14"/>
  <c r="C60" i="13"/>
  <c r="C60" i="12"/>
  <c r="C60" i="11"/>
  <c r="C60" i="9"/>
  <c r="C59" i="10"/>
  <c r="C61" i="14"/>
  <c r="C61" i="13"/>
  <c r="C61" i="11"/>
  <c r="C61" i="12"/>
  <c r="C60" i="10"/>
  <c r="C61" i="9"/>
  <c r="C61" i="8"/>
  <c r="C62" i="14"/>
  <c r="C62" i="13"/>
  <c r="C62" i="12"/>
  <c r="C62" i="11"/>
  <c r="C62" i="9"/>
  <c r="C61" i="10"/>
  <c r="C63" i="14"/>
  <c r="C63" i="13"/>
  <c r="C63" i="11"/>
  <c r="C63" i="12"/>
  <c r="C62" i="10"/>
  <c r="C63" i="9"/>
  <c r="C63" i="8"/>
  <c r="C64" i="14"/>
  <c r="C64" i="13"/>
  <c r="C64" i="12"/>
  <c r="C63" i="10"/>
  <c r="C64" i="11"/>
  <c r="C64" i="9"/>
  <c r="C65" i="14"/>
  <c r="C65" i="13"/>
  <c r="C65" i="11"/>
  <c r="C65" i="12"/>
  <c r="C64" i="10"/>
  <c r="C65" i="9"/>
  <c r="C65" i="8"/>
  <c r="C66" i="14"/>
  <c r="C66" i="13"/>
  <c r="C66" i="12"/>
  <c r="C65" i="10"/>
  <c r="C66" i="11"/>
  <c r="C66" i="9"/>
  <c r="C67" i="14"/>
  <c r="C67" i="13"/>
  <c r="C67" i="11"/>
  <c r="C67" i="12"/>
  <c r="C66" i="10"/>
  <c r="C67" i="9"/>
  <c r="C67" i="8"/>
  <c r="C68" i="14"/>
  <c r="C68" i="13"/>
  <c r="C68" i="12"/>
  <c r="C67" i="10"/>
  <c r="C68" i="11"/>
  <c r="C68" i="9"/>
  <c r="C69" i="14"/>
  <c r="C69" i="13"/>
  <c r="C69" i="11"/>
  <c r="C69" i="12"/>
  <c r="C68" i="10"/>
  <c r="C69" i="9"/>
  <c r="C69" i="8"/>
  <c r="C70" i="14"/>
  <c r="C70" i="13"/>
  <c r="C70" i="12"/>
  <c r="C69" i="10"/>
  <c r="C70" i="11"/>
  <c r="C70" i="9"/>
  <c r="D74" i="14"/>
  <c r="D74" i="13"/>
  <c r="D74" i="11"/>
  <c r="D73" i="10"/>
  <c r="D74" i="12"/>
  <c r="D74" i="9"/>
  <c r="D74" i="8"/>
  <c r="H74" i="14"/>
  <c r="H74" i="13"/>
  <c r="H74" i="11"/>
  <c r="H73" i="10"/>
  <c r="H74" i="12"/>
  <c r="H74" i="9"/>
  <c r="H74" i="8"/>
  <c r="L74" i="14"/>
  <c r="L74" i="13"/>
  <c r="L74" i="11"/>
  <c r="L73" i="10"/>
  <c r="L74" i="12"/>
  <c r="L74" i="9"/>
  <c r="L74" i="8"/>
  <c r="P74" i="13"/>
  <c r="P74" i="14"/>
  <c r="P74" i="11"/>
  <c r="P73" i="10"/>
  <c r="P74" i="12"/>
  <c r="P74" i="9"/>
  <c r="P74" i="8"/>
  <c r="D4" i="6"/>
  <c r="C9" i="8"/>
  <c r="A11" i="8"/>
  <c r="C11" i="8"/>
  <c r="C13" i="8"/>
  <c r="C15" i="8"/>
  <c r="C17" i="8"/>
  <c r="C19" i="8"/>
  <c r="C22" i="8"/>
  <c r="C25" i="8"/>
  <c r="C27" i="8"/>
  <c r="C29" i="8"/>
  <c r="C31" i="8"/>
  <c r="C33" i="8"/>
  <c r="C34" i="8"/>
  <c r="C36" i="8"/>
  <c r="C38" i="8"/>
  <c r="C40" i="8"/>
  <c r="C42" i="8"/>
  <c r="C44" i="8"/>
  <c r="C46" i="8"/>
  <c r="C48" i="8"/>
  <c r="C50" i="8"/>
  <c r="C52" i="8"/>
  <c r="C54" i="8"/>
  <c r="C56" i="8"/>
  <c r="C58" i="8"/>
  <c r="C60" i="8"/>
  <c r="C62" i="8"/>
  <c r="C64" i="8"/>
  <c r="C66" i="8"/>
  <c r="C68" i="8"/>
  <c r="C70" i="8"/>
  <c r="D7" i="14"/>
  <c r="D7" i="13"/>
  <c r="D7" i="11"/>
  <c r="D7" i="12"/>
  <c r="D7" i="9"/>
  <c r="D7" i="10"/>
  <c r="A9" i="14"/>
  <c r="A9" i="12"/>
  <c r="A9" i="13"/>
  <c r="A9" i="11"/>
  <c r="A9" i="10"/>
  <c r="A9" i="9"/>
  <c r="A10" i="14"/>
  <c r="A10" i="13"/>
  <c r="A10" i="11"/>
  <c r="A10" i="12"/>
  <c r="A10" i="9"/>
  <c r="A10" i="10"/>
  <c r="A12" i="14"/>
  <c r="A12" i="13"/>
  <c r="A12" i="11"/>
  <c r="A12" i="12"/>
  <c r="A12" i="10"/>
  <c r="A12" i="9"/>
  <c r="A13" i="14"/>
  <c r="A13" i="13"/>
  <c r="A13" i="12"/>
  <c r="A13" i="11"/>
  <c r="A13" i="10"/>
  <c r="A13" i="9"/>
  <c r="A14" i="14"/>
  <c r="A14" i="11"/>
  <c r="A14" i="13"/>
  <c r="A14" i="12"/>
  <c r="A14" i="9"/>
  <c r="A14" i="10"/>
  <c r="A15" i="14"/>
  <c r="A15" i="13"/>
  <c r="A15" i="12"/>
  <c r="A15" i="11"/>
  <c r="A15" i="10"/>
  <c r="A15" i="9"/>
  <c r="A16" i="14"/>
  <c r="A16" i="13"/>
  <c r="A16" i="11"/>
  <c r="A16" i="12"/>
  <c r="A16" i="10"/>
  <c r="A16" i="9"/>
  <c r="A17" i="14"/>
  <c r="A17" i="13"/>
  <c r="A17" i="12"/>
  <c r="A17" i="11"/>
  <c r="A17" i="10"/>
  <c r="A17" i="9"/>
  <c r="A18" i="14"/>
  <c r="A18" i="11"/>
  <c r="A18" i="13"/>
  <c r="A18" i="12"/>
  <c r="A18" i="10"/>
  <c r="A18" i="9"/>
  <c r="A19" i="14"/>
  <c r="A19" i="13"/>
  <c r="A19" i="12"/>
  <c r="A19" i="11"/>
  <c r="A19" i="10"/>
  <c r="A19" i="9"/>
  <c r="B20" i="14"/>
  <c r="B20" i="13"/>
  <c r="B20" i="12"/>
  <c r="B20" i="11"/>
  <c r="B20" i="9"/>
  <c r="A21" i="14"/>
  <c r="A21" i="13"/>
  <c r="A21" i="11"/>
  <c r="A21" i="12"/>
  <c r="A20" i="10"/>
  <c r="A21" i="9"/>
  <c r="A22" i="9"/>
  <c r="A22" i="14"/>
  <c r="A22" i="12"/>
  <c r="A22" i="13"/>
  <c r="A22" i="11"/>
  <c r="A21" i="10"/>
  <c r="A23" i="14"/>
  <c r="A23" i="13"/>
  <c r="A23" i="11"/>
  <c r="A23" i="12"/>
  <c r="A22" i="10"/>
  <c r="A23" i="9"/>
  <c r="A24" i="14"/>
  <c r="A24" i="13"/>
  <c r="A24" i="12"/>
  <c r="A24" i="11"/>
  <c r="A24" i="9"/>
  <c r="A23" i="10"/>
  <c r="A25" i="14"/>
  <c r="A25" i="13"/>
  <c r="A25" i="11"/>
  <c r="A25" i="12"/>
  <c r="A24" i="10"/>
  <c r="A25" i="9"/>
  <c r="A26" i="14"/>
  <c r="A26" i="12"/>
  <c r="A26" i="13"/>
  <c r="A26" i="11"/>
  <c r="A26" i="9"/>
  <c r="A25" i="10"/>
  <c r="A27" i="14"/>
  <c r="A27" i="13"/>
  <c r="A27" i="11"/>
  <c r="A27" i="12"/>
  <c r="A26" i="10"/>
  <c r="A27" i="9"/>
  <c r="A28" i="14"/>
  <c r="A28" i="13"/>
  <c r="A28" i="12"/>
  <c r="A28" i="11"/>
  <c r="A28" i="9"/>
  <c r="A27" i="10"/>
  <c r="A29" i="14"/>
  <c r="A29" i="13"/>
  <c r="A29" i="11"/>
  <c r="A29" i="12"/>
  <c r="A28" i="10"/>
  <c r="A29" i="9"/>
  <c r="A30" i="14"/>
  <c r="A30" i="13"/>
  <c r="A30" i="11"/>
  <c r="A30" i="9"/>
  <c r="A29" i="10"/>
  <c r="A31" i="14"/>
  <c r="A31" i="13"/>
  <c r="A31" i="11"/>
  <c r="A31" i="12"/>
  <c r="A30" i="10"/>
  <c r="A31" i="9"/>
  <c r="A32" i="14"/>
  <c r="A32" i="13"/>
  <c r="A32" i="12"/>
  <c r="A32" i="11"/>
  <c r="A32" i="9"/>
  <c r="A31" i="10"/>
  <c r="A33" i="14"/>
  <c r="A33" i="13"/>
  <c r="A33" i="11"/>
  <c r="A33" i="12"/>
  <c r="A32" i="10"/>
  <c r="A33" i="9"/>
  <c r="A34" i="14"/>
  <c r="A34" i="13"/>
  <c r="A34" i="12"/>
  <c r="A34" i="11"/>
  <c r="A34" i="9"/>
  <c r="A33" i="10"/>
  <c r="A35" i="14"/>
  <c r="A35" i="13"/>
  <c r="A35" i="11"/>
  <c r="A35" i="12"/>
  <c r="A34" i="10"/>
  <c r="A35" i="9"/>
  <c r="B36" i="14"/>
  <c r="B36" i="13"/>
  <c r="B36" i="11"/>
  <c r="B36" i="12"/>
  <c r="B35" i="10"/>
  <c r="B36" i="9"/>
  <c r="A37" i="14"/>
  <c r="A37" i="13"/>
  <c r="A37" i="11"/>
  <c r="A37" i="12"/>
  <c r="A36" i="10"/>
  <c r="A37" i="9"/>
  <c r="B38" i="14"/>
  <c r="B38" i="13"/>
  <c r="B38" i="11"/>
  <c r="B38" i="12"/>
  <c r="B37" i="10"/>
  <c r="B38" i="9"/>
  <c r="A39" i="14"/>
  <c r="A39" i="13"/>
  <c r="A39" i="11"/>
  <c r="A39" i="12"/>
  <c r="A38" i="10"/>
  <c r="A39" i="9"/>
  <c r="B40" i="14"/>
  <c r="B40" i="13"/>
  <c r="B40" i="11"/>
  <c r="B40" i="12"/>
  <c r="B39" i="10"/>
  <c r="B40" i="9"/>
  <c r="A41" i="14"/>
  <c r="A41" i="13"/>
  <c r="A41" i="11"/>
  <c r="A41" i="12"/>
  <c r="A40" i="10"/>
  <c r="A41" i="9"/>
  <c r="B42" i="14"/>
  <c r="B42" i="13"/>
  <c r="B42" i="11"/>
  <c r="B42" i="12"/>
  <c r="B41" i="10"/>
  <c r="B42" i="9"/>
  <c r="A43" i="14"/>
  <c r="A43" i="13"/>
  <c r="A43" i="11"/>
  <c r="A43" i="12"/>
  <c r="A42" i="10"/>
  <c r="A43" i="9"/>
  <c r="A44" i="14"/>
  <c r="A44" i="13"/>
  <c r="A44" i="12"/>
  <c r="A44" i="11"/>
  <c r="A44" i="9"/>
  <c r="A43" i="10"/>
  <c r="A45" i="14"/>
  <c r="A45" i="13"/>
  <c r="A45" i="11"/>
  <c r="A45" i="12"/>
  <c r="A44" i="10"/>
  <c r="A45" i="9"/>
  <c r="A46" i="14"/>
  <c r="A46" i="13"/>
  <c r="A46" i="12"/>
  <c r="A46" i="11"/>
  <c r="A46" i="9"/>
  <c r="A45" i="10"/>
  <c r="A47" i="14"/>
  <c r="A47" i="13"/>
  <c r="A47" i="11"/>
  <c r="A47" i="12"/>
  <c r="A46" i="10"/>
  <c r="A47" i="9"/>
  <c r="A48" i="14"/>
  <c r="A48" i="13"/>
  <c r="A48" i="12"/>
  <c r="A48" i="11"/>
  <c r="A48" i="9"/>
  <c r="A47" i="10"/>
  <c r="A49" i="14"/>
  <c r="A49" i="13"/>
  <c r="A49" i="11"/>
  <c r="A49" i="12"/>
  <c r="A48" i="10"/>
  <c r="A49" i="9"/>
  <c r="A50" i="14"/>
  <c r="A50" i="13"/>
  <c r="A50" i="12"/>
  <c r="A50" i="11"/>
  <c r="A50" i="9"/>
  <c r="A49" i="10"/>
  <c r="A51" i="14"/>
  <c r="A51" i="13"/>
  <c r="A51" i="12"/>
  <c r="A51" i="11"/>
  <c r="A50" i="10"/>
  <c r="A51" i="9"/>
  <c r="A52" i="14"/>
  <c r="A52" i="13"/>
  <c r="A52" i="12"/>
  <c r="A52" i="11"/>
  <c r="A52" i="9"/>
  <c r="A51" i="10"/>
  <c r="A53" i="14"/>
  <c r="A53" i="13"/>
  <c r="A53" i="12"/>
  <c r="A53" i="11"/>
  <c r="A52" i="10"/>
  <c r="A53" i="9"/>
  <c r="A53" i="8"/>
  <c r="A54" i="14"/>
  <c r="A54" i="13"/>
  <c r="A54" i="12"/>
  <c r="A54" i="11"/>
  <c r="A54" i="9"/>
  <c r="A53" i="10"/>
  <c r="A55" i="14"/>
  <c r="A55" i="13"/>
  <c r="A55" i="12"/>
  <c r="A55" i="11"/>
  <c r="A54" i="10"/>
  <c r="A55" i="9"/>
  <c r="A55" i="8"/>
  <c r="A56" i="14"/>
  <c r="A56" i="13"/>
  <c r="A56" i="12"/>
  <c r="A56" i="11"/>
  <c r="A56" i="9"/>
  <c r="A55" i="10"/>
  <c r="A57" i="14"/>
  <c r="A57" i="13"/>
  <c r="A57" i="12"/>
  <c r="A57" i="11"/>
  <c r="A56" i="10"/>
  <c r="A57" i="9"/>
  <c r="A57" i="8"/>
  <c r="A58" i="14"/>
  <c r="A58" i="13"/>
  <c r="A58" i="12"/>
  <c r="A58" i="11"/>
  <c r="A58" i="9"/>
  <c r="A57" i="10"/>
  <c r="A59" i="14"/>
  <c r="A59" i="13"/>
  <c r="A59" i="12"/>
  <c r="A59" i="11"/>
  <c r="A58" i="10"/>
  <c r="A59" i="9"/>
  <c r="A59" i="8"/>
  <c r="A60" i="14"/>
  <c r="A60" i="13"/>
  <c r="A60" i="12"/>
  <c r="A60" i="11"/>
  <c r="A60" i="9"/>
  <c r="A59" i="10"/>
  <c r="A61" i="14"/>
  <c r="A61" i="13"/>
  <c r="A61" i="12"/>
  <c r="A61" i="11"/>
  <c r="A60" i="10"/>
  <c r="A61" i="9"/>
  <c r="A61" i="8"/>
  <c r="A62" i="14"/>
  <c r="A62" i="13"/>
  <c r="A62" i="12"/>
  <c r="A62" i="11"/>
  <c r="A62" i="9"/>
  <c r="A61" i="10"/>
  <c r="A63" i="14"/>
  <c r="A63" i="13"/>
  <c r="A63" i="12"/>
  <c r="A63" i="11"/>
  <c r="A62" i="10"/>
  <c r="A63" i="9"/>
  <c r="A63" i="8"/>
  <c r="A64" i="14"/>
  <c r="A64" i="13"/>
  <c r="A64" i="12"/>
  <c r="A64" i="11"/>
  <c r="A64" i="9"/>
  <c r="A63" i="10"/>
  <c r="A65" i="14"/>
  <c r="A65" i="13"/>
  <c r="A65" i="12"/>
  <c r="A65" i="11"/>
  <c r="A64" i="10"/>
  <c r="A65" i="9"/>
  <c r="A65" i="8"/>
  <c r="A66" i="14"/>
  <c r="A66" i="13"/>
  <c r="A66" i="12"/>
  <c r="A66" i="11"/>
  <c r="A66" i="9"/>
  <c r="A65" i="10"/>
  <c r="A67" i="14"/>
  <c r="A67" i="13"/>
  <c r="A67" i="12"/>
  <c r="A67" i="11"/>
  <c r="A66" i="10"/>
  <c r="A67" i="9"/>
  <c r="A67" i="8"/>
  <c r="A68" i="14"/>
  <c r="A68" i="13"/>
  <c r="A68" i="12"/>
  <c r="A68" i="11"/>
  <c r="A68" i="9"/>
  <c r="A67" i="10"/>
  <c r="A69" i="14"/>
  <c r="A69" i="13"/>
  <c r="A69" i="12"/>
  <c r="A69" i="11"/>
  <c r="A68" i="10"/>
  <c r="A69" i="9"/>
  <c r="A69" i="8"/>
  <c r="A70" i="14"/>
  <c r="A70" i="13"/>
  <c r="A70" i="12"/>
  <c r="A70" i="11"/>
  <c r="A70" i="9"/>
  <c r="A69" i="10"/>
  <c r="C71" i="14"/>
  <c r="C71" i="13"/>
  <c r="C71" i="11"/>
  <c r="C71" i="12"/>
  <c r="C70" i="10"/>
  <c r="C71" i="9"/>
  <c r="C71" i="8"/>
  <c r="F74" i="14"/>
  <c r="F74" i="13"/>
  <c r="F74" i="11"/>
  <c r="F73" i="10"/>
  <c r="F74" i="12"/>
  <c r="F74" i="9"/>
  <c r="F74" i="8"/>
  <c r="J74" i="14"/>
  <c r="J74" i="13"/>
  <c r="J74" i="11"/>
  <c r="J73" i="10"/>
  <c r="J74" i="12"/>
  <c r="J74" i="9"/>
  <c r="J74" i="8"/>
  <c r="N74" i="13"/>
  <c r="N74" i="14"/>
  <c r="N74" i="11"/>
  <c r="N73" i="10"/>
  <c r="N74" i="12"/>
  <c r="N74" i="9"/>
  <c r="N74" i="8"/>
  <c r="A8" i="8"/>
  <c r="C10" i="8"/>
  <c r="A10" i="8"/>
  <c r="A12" i="8"/>
  <c r="C12" i="8"/>
  <c r="A14" i="8"/>
  <c r="C14" i="8"/>
  <c r="A16" i="8"/>
  <c r="C16" i="8"/>
  <c r="A18" i="8"/>
  <c r="C18" i="8"/>
  <c r="C20" i="8"/>
  <c r="A24" i="8"/>
  <c r="C24" i="8"/>
  <c r="A26" i="8"/>
  <c r="C26" i="8"/>
  <c r="A28" i="8"/>
  <c r="C28" i="8"/>
  <c r="A30" i="8"/>
  <c r="C30" i="8"/>
  <c r="A32" i="8"/>
  <c r="C32" i="8"/>
  <c r="A34" i="8"/>
  <c r="C35" i="8"/>
  <c r="A35" i="8"/>
  <c r="B36" i="8"/>
  <c r="A37" i="8"/>
  <c r="B38" i="8"/>
  <c r="A39" i="8"/>
  <c r="B40" i="8"/>
  <c r="A41" i="8"/>
  <c r="B42" i="8"/>
  <c r="A43" i="8"/>
  <c r="A45" i="8"/>
  <c r="C45" i="8"/>
  <c r="A47" i="8"/>
  <c r="C47" i="8"/>
  <c r="A49" i="8"/>
  <c r="C49" i="8"/>
  <c r="A51" i="8"/>
  <c r="C51" i="8"/>
  <c r="N25" i="19"/>
  <c r="AJ50" i="19"/>
  <c r="AJ54" i="19"/>
  <c r="AJ49" i="19"/>
  <c r="AJ53" i="19"/>
  <c r="AJ47" i="19"/>
  <c r="AJ51" i="19"/>
  <c r="AJ48" i="19"/>
  <c r="AJ52" i="19"/>
  <c r="C46" i="19"/>
  <c r="C50" i="19"/>
  <c r="C54" i="19"/>
  <c r="C47" i="19"/>
  <c r="C51" i="19"/>
  <c r="C55" i="19"/>
  <c r="L60" i="19"/>
  <c r="L61" i="19" s="1"/>
  <c r="L62" i="19" s="1"/>
  <c r="C49" i="19"/>
  <c r="C53" i="19"/>
  <c r="E45" i="19"/>
  <c r="H45" i="19"/>
  <c r="K89" i="19"/>
  <c r="C48" i="19"/>
  <c r="C52" i="19"/>
  <c r="N30" i="19"/>
  <c r="L31" i="19"/>
  <c r="N31" i="19" s="1"/>
  <c r="P17" i="19"/>
  <c r="N24" i="19"/>
  <c r="N28" i="19"/>
  <c r="N23" i="19"/>
  <c r="N27" i="19"/>
  <c r="N22" i="19"/>
  <c r="N26" i="19"/>
  <c r="P12" i="19"/>
  <c r="R10" i="19"/>
  <c r="I22" i="19"/>
  <c r="I24" i="19"/>
  <c r="I26" i="19"/>
  <c r="I28" i="19"/>
  <c r="I30" i="19"/>
  <c r="P10" i="19"/>
  <c r="I23" i="19"/>
  <c r="I25" i="19"/>
  <c r="I27" i="19"/>
  <c r="B2" i="14"/>
  <c r="B2" i="13"/>
  <c r="B2" i="11"/>
  <c r="C23" i="8"/>
  <c r="A22" i="8"/>
  <c r="B2" i="9"/>
  <c r="C18" i="6"/>
  <c r="B9" i="6"/>
  <c r="B10" i="6" s="1"/>
  <c r="B11" i="6" s="1"/>
  <c r="B12" i="6" s="1"/>
  <c r="B13" i="6" s="1"/>
  <c r="B14" i="6" s="1"/>
  <c r="E7" i="14" l="1"/>
  <c r="E7" i="12"/>
  <c r="E7" i="13"/>
  <c r="E7" i="11"/>
  <c r="E7" i="10"/>
  <c r="E7" i="9"/>
  <c r="E7" i="8"/>
  <c r="F7" i="7"/>
  <c r="C21" i="14"/>
  <c r="C21" i="13"/>
  <c r="C21" i="11"/>
  <c r="C21" i="12"/>
  <c r="C20" i="10"/>
  <c r="C21" i="9"/>
  <c r="C21" i="8"/>
  <c r="L63" i="19"/>
  <c r="L64" i="19" s="1"/>
  <c r="AA48" i="19"/>
  <c r="H48" i="19"/>
  <c r="Q48" i="19" s="1"/>
  <c r="V77" i="19" s="1"/>
  <c r="E48" i="19"/>
  <c r="M77" i="19"/>
  <c r="B77" i="19"/>
  <c r="AG48" i="19"/>
  <c r="M80" i="19"/>
  <c r="B74" i="19"/>
  <c r="AG51" i="19"/>
  <c r="AA51" i="19"/>
  <c r="H51" i="19"/>
  <c r="Q51" i="19" s="1"/>
  <c r="V80" i="19" s="1"/>
  <c r="E51" i="19"/>
  <c r="AA52" i="19"/>
  <c r="H52" i="19"/>
  <c r="Q52" i="19" s="1"/>
  <c r="V81" i="19" s="1"/>
  <c r="E52" i="19"/>
  <c r="M81" i="19"/>
  <c r="B73" i="19"/>
  <c r="AG52" i="19"/>
  <c r="M84" i="19"/>
  <c r="B70" i="19"/>
  <c r="AA55" i="19"/>
  <c r="H55" i="19"/>
  <c r="N48" i="19" s="1"/>
  <c r="E55" i="19"/>
  <c r="J55" i="19" s="1"/>
  <c r="AG11" i="19"/>
  <c r="AI11" i="19"/>
  <c r="M76" i="19"/>
  <c r="B78" i="19"/>
  <c r="AG47" i="19"/>
  <c r="AA47" i="19"/>
  <c r="H47" i="19"/>
  <c r="Q47" i="19" s="1"/>
  <c r="V76" i="19" s="1"/>
  <c r="E47" i="19"/>
  <c r="M75" i="19"/>
  <c r="H46" i="19"/>
  <c r="E46" i="19"/>
  <c r="B75" i="19"/>
  <c r="AG50" i="19"/>
  <c r="M79" i="19"/>
  <c r="AA50" i="19"/>
  <c r="H50" i="19"/>
  <c r="Q50" i="19" s="1"/>
  <c r="V79" i="19" s="1"/>
  <c r="E50" i="19"/>
  <c r="AA49" i="19"/>
  <c r="H49" i="19"/>
  <c r="E49" i="19"/>
  <c r="B76" i="19"/>
  <c r="AG49" i="19"/>
  <c r="M78" i="19"/>
  <c r="B71" i="19"/>
  <c r="M83" i="19"/>
  <c r="AA54" i="19"/>
  <c r="H54" i="19"/>
  <c r="Q54" i="19" s="1"/>
  <c r="V83" i="19" s="1"/>
  <c r="E54" i="19"/>
  <c r="J54" i="19" s="1"/>
  <c r="AA53" i="19"/>
  <c r="H53" i="19"/>
  <c r="Q53" i="19" s="1"/>
  <c r="V82" i="19" s="1"/>
  <c r="E53" i="19"/>
  <c r="B72" i="19"/>
  <c r="AG53" i="19"/>
  <c r="M82" i="19"/>
  <c r="G7" i="7" l="1"/>
  <c r="F7" i="14"/>
  <c r="F7" i="13"/>
  <c r="F7" i="11"/>
  <c r="F7" i="12"/>
  <c r="F7" i="9"/>
  <c r="F7" i="10"/>
  <c r="D5" i="6"/>
  <c r="F7" i="8"/>
  <c r="J50" i="19"/>
  <c r="P79" i="19" s="1"/>
  <c r="U53" i="19"/>
  <c r="W25" i="19" s="1"/>
  <c r="N54" i="19"/>
  <c r="U49" i="19"/>
  <c r="S78" i="19" s="1"/>
  <c r="U47" i="19"/>
  <c r="W19" i="19" s="1"/>
  <c r="J47" i="19"/>
  <c r="AH20" i="19" s="1"/>
  <c r="AA19" i="19" s="1"/>
  <c r="U51" i="19"/>
  <c r="S80" i="19" s="1"/>
  <c r="J52" i="19"/>
  <c r="P81" i="19" s="1"/>
  <c r="J48" i="19"/>
  <c r="Q49" i="19"/>
  <c r="V78" i="19" s="1"/>
  <c r="J49" i="19"/>
  <c r="P83" i="19"/>
  <c r="P84" i="19"/>
  <c r="Q55" i="19"/>
  <c r="V84" i="19" s="1"/>
  <c r="U48" i="19"/>
  <c r="N53" i="19"/>
  <c r="N50" i="19"/>
  <c r="J51" i="19"/>
  <c r="J53" i="19"/>
  <c r="N47" i="19"/>
  <c r="N55" i="19"/>
  <c r="N51" i="19"/>
  <c r="U54" i="19"/>
  <c r="X54" i="19" s="1"/>
  <c r="N49" i="19"/>
  <c r="U50" i="19"/>
  <c r="U55" i="19"/>
  <c r="N52" i="19"/>
  <c r="U52" i="19"/>
  <c r="H7" i="7" l="1"/>
  <c r="G7" i="14"/>
  <c r="G7" i="12"/>
  <c r="G7" i="13"/>
  <c r="G7" i="11"/>
  <c r="G7" i="10"/>
  <c r="G7" i="9"/>
  <c r="G7" i="8"/>
  <c r="X50" i="19"/>
  <c r="P76" i="19"/>
  <c r="S82" i="19"/>
  <c r="W23" i="19"/>
  <c r="W21" i="19"/>
  <c r="X49" i="19"/>
  <c r="S76" i="19"/>
  <c r="X47" i="19"/>
  <c r="P78" i="19"/>
  <c r="X48" i="19"/>
  <c r="P77" i="19"/>
  <c r="S83" i="19"/>
  <c r="W26" i="19"/>
  <c r="P82" i="19"/>
  <c r="X53" i="19"/>
  <c r="S81" i="19"/>
  <c r="W24" i="19"/>
  <c r="S79" i="19"/>
  <c r="W22" i="19"/>
  <c r="P80" i="19"/>
  <c r="X51" i="19"/>
  <c r="W27" i="19"/>
  <c r="S84" i="19"/>
  <c r="S77" i="19"/>
  <c r="W20" i="19"/>
  <c r="X52" i="19"/>
  <c r="X55" i="19"/>
  <c r="I7" i="7" l="1"/>
  <c r="H7" i="14"/>
  <c r="H7" i="13"/>
  <c r="H7" i="11"/>
  <c r="H7" i="12"/>
  <c r="H7" i="9"/>
  <c r="H7" i="10"/>
  <c r="H7" i="8"/>
  <c r="D6" i="6"/>
  <c r="W29" i="19"/>
  <c r="K91" i="19" s="1"/>
  <c r="J7" i="7" l="1"/>
  <c r="I7" i="14"/>
  <c r="I7" i="12"/>
  <c r="I7" i="13"/>
  <c r="I7" i="11"/>
  <c r="I7" i="10"/>
  <c r="I7" i="9"/>
  <c r="I7" i="8"/>
  <c r="AE29" i="19"/>
  <c r="K7" i="7" l="1"/>
  <c r="J7" i="14"/>
  <c r="J7" i="13"/>
  <c r="J7" i="11"/>
  <c r="J7" i="12"/>
  <c r="J7" i="9"/>
  <c r="J7" i="10"/>
  <c r="D7" i="6"/>
  <c r="D18" i="6" s="1"/>
  <c r="J7" i="8"/>
  <c r="AH21" i="19"/>
  <c r="AA20" i="19" s="1"/>
  <c r="I78" i="19"/>
  <c r="A2" i="22" l="1"/>
  <c r="J9" i="6" s="1"/>
  <c r="A2" i="12"/>
  <c r="J7" i="6" s="1"/>
  <c r="A2" i="21"/>
  <c r="J12" i="6" s="1"/>
  <c r="AH22" i="19"/>
  <c r="AA21" i="19" s="1"/>
  <c r="I79" i="19"/>
  <c r="A2" i="15"/>
  <c r="J8" i="6" s="1"/>
  <c r="A2" i="11"/>
  <c r="J6" i="6" s="1"/>
  <c r="A2" i="9"/>
  <c r="J4" i="6" s="1"/>
  <c r="A2" i="13"/>
  <c r="J10" i="6" s="1"/>
  <c r="A2" i="10"/>
  <c r="J5" i="6" s="1"/>
  <c r="A2" i="14"/>
  <c r="J11" i="6" s="1"/>
  <c r="A2" i="8"/>
  <c r="J3" i="6" s="1"/>
  <c r="L7" i="7"/>
  <c r="K7" i="14"/>
  <c r="K7" i="13"/>
  <c r="K7" i="12"/>
  <c r="K7" i="11"/>
  <c r="K7" i="10"/>
  <c r="K7" i="9"/>
  <c r="K7" i="8"/>
  <c r="J15" i="6" l="1"/>
  <c r="J16" i="6" s="1"/>
  <c r="J17" i="6" s="1"/>
  <c r="I80" i="19"/>
  <c r="AH23" i="19"/>
  <c r="AA22" i="19" s="1"/>
  <c r="M7" i="7"/>
  <c r="L7" i="14"/>
  <c r="L7" i="13"/>
  <c r="L7" i="11"/>
  <c r="L7" i="12"/>
  <c r="L7" i="9"/>
  <c r="L7" i="10"/>
  <c r="L7" i="8"/>
  <c r="D8" i="6"/>
  <c r="N7" i="7" l="1"/>
  <c r="M7" i="14"/>
  <c r="M7" i="12"/>
  <c r="M7" i="13"/>
  <c r="M7" i="11"/>
  <c r="M7" i="10"/>
  <c r="M7" i="9"/>
  <c r="M7" i="8"/>
  <c r="I81" i="19"/>
  <c r="AH24" i="19"/>
  <c r="AA23" i="19" s="1"/>
  <c r="O7" i="7" l="1"/>
  <c r="N7" i="14"/>
  <c r="N7" i="13"/>
  <c r="N7" i="11"/>
  <c r="N7" i="12"/>
  <c r="N7" i="9"/>
  <c r="N7" i="10"/>
  <c r="D9" i="6"/>
  <c r="N7" i="8"/>
  <c r="I82" i="19"/>
  <c r="AH25" i="19"/>
  <c r="AA24" i="19" s="1"/>
  <c r="I83" i="19" l="1"/>
  <c r="AH26" i="19"/>
  <c r="AA25" i="19" s="1"/>
  <c r="P7" i="7"/>
  <c r="O7" i="14"/>
  <c r="O7" i="13"/>
  <c r="O7" i="12"/>
  <c r="O7" i="11"/>
  <c r="O7" i="10"/>
  <c r="O7" i="9"/>
  <c r="O7" i="8"/>
  <c r="Q7" i="7" l="1"/>
  <c r="P7" i="14"/>
  <c r="P7" i="13"/>
  <c r="P7" i="11"/>
  <c r="P7" i="12"/>
  <c r="P7" i="9"/>
  <c r="P7" i="10"/>
  <c r="P7" i="8"/>
  <c r="D10" i="6"/>
  <c r="I84" i="19"/>
  <c r="AH28" i="19" s="1"/>
  <c r="AA27" i="19" s="1"/>
  <c r="AH27" i="19"/>
  <c r="AA26" i="19" s="1"/>
  <c r="AA29" i="19" l="1"/>
  <c r="AA30" i="19" s="1"/>
  <c r="Q7" i="14"/>
  <c r="Q7" i="12"/>
  <c r="Q7" i="13"/>
  <c r="Q7" i="11"/>
  <c r="Q7" i="10"/>
  <c r="Q7" i="9"/>
  <c r="Q7" i="8"/>
  <c r="K90" i="19" l="1"/>
  <c r="K92" i="19" s="1"/>
  <c r="K93" i="19" s="1"/>
  <c r="K95" i="19" s="1"/>
</calcChain>
</file>

<file path=xl/comments1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10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11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12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13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14.xml><?xml version="1.0" encoding="utf-8"?>
<comments xmlns="http://schemas.openxmlformats.org/spreadsheetml/2006/main">
  <authors>
    <author>kari.t.ranta@fi.abb.com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kari.t.ranta@fi.abb.com:</t>
        </r>
        <r>
          <rPr>
            <sz val="8"/>
            <color indexed="81"/>
            <rFont val="Tahoma"/>
            <family val="2"/>
          </rPr>
          <t xml:space="preserve">
notice link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kari.t.ranta@fi.abb.com:</t>
        </r>
        <r>
          <rPr>
            <sz val="8"/>
            <color indexed="81"/>
            <rFont val="Tahoma"/>
            <family val="2"/>
          </rPr>
          <t xml:space="preserve">
link</t>
        </r>
      </text>
    </comment>
  </commentList>
</comments>
</file>

<file path=xl/comments2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3.xml><?xml version="1.0" encoding="utf-8"?>
<comments xmlns="http://schemas.openxmlformats.org/spreadsheetml/2006/main">
  <authors>
    <author>Saumya Paulose</author>
  </authors>
  <commentList>
    <comment ref="E21" authorId="0">
      <text>
        <r>
          <rPr>
            <sz val="8"/>
            <color indexed="81"/>
            <rFont val="Tahoma"/>
            <family val="2"/>
          </rPr>
          <t xml:space="preserve">If USUnits is True, then this value = 0,7457 * Motor Power. If USUnits is False, then this value = Motor Power.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5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6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7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8.xml><?xml version="1.0" encoding="utf-8"?>
<comments xmlns="http://schemas.openxmlformats.org/spreadsheetml/2006/main">
  <authors>
    <author>SAVOAKSE</author>
  </authors>
  <commentList>
    <comment ref="H2" authorId="0">
      <text>
        <r>
          <rPr>
            <b/>
            <sz val="8"/>
            <color indexed="81"/>
            <rFont val="Tahoma"/>
            <family val="2"/>
          </rPr>
          <t>SAVOAKSE:</t>
        </r>
        <r>
          <rPr>
            <sz val="8"/>
            <color indexed="81"/>
            <rFont val="Tahoma"/>
            <family val="2"/>
          </rPr>
          <t xml:space="preserve">
Norge</t>
        </r>
      </text>
    </comment>
  </commentList>
</comments>
</file>

<file path=xl/comments9.xml><?xml version="1.0" encoding="utf-8"?>
<comments xmlns="http://schemas.openxmlformats.org/spreadsheetml/2006/main">
  <authors>
    <author>Antti Kangas</author>
  </authors>
  <commentList>
    <comment ref="C7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3 should be superscript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3 should be superscript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3 should be superscript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E6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H6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I6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J6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currency symbol from Input_Currency</t>
        </r>
      </text>
    </comment>
    <comment ref="D74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2 should be subscript</t>
        </r>
      </text>
    </comment>
    <comment ref="D79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Change automaitcally to kWh or TWh if applicable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Change automaitcally to kWh or TWh if applicable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Change automaitcally to kWh or TWh if applicable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Antti Kangas:</t>
        </r>
        <r>
          <rPr>
            <sz val="9"/>
            <color indexed="81"/>
            <rFont val="Tahoma"/>
            <family val="2"/>
          </rPr>
          <t xml:space="preserve">
3 should be superscript</t>
        </r>
      </text>
    </comment>
  </commentList>
</comments>
</file>

<file path=xl/sharedStrings.xml><?xml version="1.0" encoding="utf-8"?>
<sst xmlns="http://schemas.openxmlformats.org/spreadsheetml/2006/main" count="2124" uniqueCount="1148">
  <si>
    <t>Throttling control</t>
  </si>
  <si>
    <t>System</t>
  </si>
  <si>
    <t>Pump</t>
  </si>
  <si>
    <t>Content or default value</t>
  </si>
  <si>
    <t>English</t>
  </si>
  <si>
    <t>Header_AppTitle</t>
  </si>
  <si>
    <t>Header_AppSubTitle</t>
  </si>
  <si>
    <t>Label_NominalVolume</t>
  </si>
  <si>
    <t>Unit_NominalVolume</t>
  </si>
  <si>
    <t>Label_Efficiency</t>
  </si>
  <si>
    <t>Input_Efficiency</t>
  </si>
  <si>
    <t>Unit_Efficiency</t>
  </si>
  <si>
    <t>Label_Existing</t>
  </si>
  <si>
    <t>Header_Drive</t>
  </si>
  <si>
    <t>Label_Supply</t>
  </si>
  <si>
    <t>Label_Required</t>
  </si>
  <si>
    <t>Value_Required</t>
  </si>
  <si>
    <t>Unit_Required</t>
  </si>
  <si>
    <t>Label_MotorPower</t>
  </si>
  <si>
    <t>Input_MotorPower</t>
  </si>
  <si>
    <t>Unit_MotorPower</t>
  </si>
  <si>
    <t>Label_MotorEfficiency</t>
  </si>
  <si>
    <t>Input_MotorEfficiency</t>
  </si>
  <si>
    <t>Unit_MotorEfficiency</t>
  </si>
  <si>
    <t>Label_Improved</t>
  </si>
  <si>
    <t>ComboBox_Improved</t>
  </si>
  <si>
    <t>Value_FrequencyConverter</t>
  </si>
  <si>
    <t>Header_FlowProfile</t>
  </si>
  <si>
    <t>Label_Annual</t>
  </si>
  <si>
    <t>Unit_Annual</t>
  </si>
  <si>
    <t>Feedback_Annual</t>
  </si>
  <si>
    <t>Label_Flow</t>
  </si>
  <si>
    <t>Button_Default</t>
  </si>
  <si>
    <t>Spin_100</t>
  </si>
  <si>
    <t>Spin_90</t>
  </si>
  <si>
    <t>Spin_80</t>
  </si>
  <si>
    <t>Spin_70</t>
  </si>
  <si>
    <t>Spin_60</t>
  </si>
  <si>
    <t>Spin_50</t>
  </si>
  <si>
    <t>Spin_40</t>
  </si>
  <si>
    <t>Spin_30</t>
  </si>
  <si>
    <t>Spin_20</t>
  </si>
  <si>
    <t>Input_100</t>
  </si>
  <si>
    <t>Input_90</t>
  </si>
  <si>
    <t>Input_80</t>
  </si>
  <si>
    <t>Input_70</t>
  </si>
  <si>
    <t>Input_60</t>
  </si>
  <si>
    <t>Input_50</t>
  </si>
  <si>
    <t>Input_40</t>
  </si>
  <si>
    <t>Input_30</t>
  </si>
  <si>
    <t>Input_20</t>
  </si>
  <si>
    <t>Value_100</t>
  </si>
  <si>
    <t>Value_90</t>
  </si>
  <si>
    <t>Value_80</t>
  </si>
  <si>
    <t>Value_70</t>
  </si>
  <si>
    <t>Value_60</t>
  </si>
  <si>
    <t>Value_50</t>
  </si>
  <si>
    <t>Value_40</t>
  </si>
  <si>
    <t>Value_30</t>
  </si>
  <si>
    <t>Value_20</t>
  </si>
  <si>
    <t>Label_Sum</t>
  </si>
  <si>
    <t>Value_Sum</t>
  </si>
  <si>
    <t>Value_SumHours</t>
  </si>
  <si>
    <t>Value_Flow100</t>
  </si>
  <si>
    <t>Value_Flow90</t>
  </si>
  <si>
    <t>Value_Flow80</t>
  </si>
  <si>
    <t>Value_Flow70</t>
  </si>
  <si>
    <t>Value_Flow60</t>
  </si>
  <si>
    <t>Value_Flow50</t>
  </si>
  <si>
    <t>Value_Flow40</t>
  </si>
  <si>
    <t>Value_Flow30</t>
  </si>
  <si>
    <t>Value_Flow20</t>
  </si>
  <si>
    <t>Header_Economic</t>
  </si>
  <si>
    <t>Label_Currency</t>
  </si>
  <si>
    <t>Label_Energy</t>
  </si>
  <si>
    <t>Unit_Energy</t>
  </si>
  <si>
    <t>Label_Investment</t>
  </si>
  <si>
    <t>Unit_Investment</t>
  </si>
  <si>
    <t>Label_Interest</t>
  </si>
  <si>
    <t>Unit_Interest</t>
  </si>
  <si>
    <t>Label_CO2</t>
  </si>
  <si>
    <t>Unit_CO2</t>
  </si>
  <si>
    <t>Header_Calculated</t>
  </si>
  <si>
    <t>Label_AnnualSaving</t>
  </si>
  <si>
    <t>Value_AnnualSaving</t>
  </si>
  <si>
    <t>Unit_AnnualSaving</t>
  </si>
  <si>
    <t>Header_Energy</t>
  </si>
  <si>
    <t>Label_EnergyExisting</t>
  </si>
  <si>
    <t>Value_EnergyExisting</t>
  </si>
  <si>
    <t>Unit_EnergyExisting</t>
  </si>
  <si>
    <t>Label_EnergyNew</t>
  </si>
  <si>
    <t>Value_EnergyNew</t>
  </si>
  <si>
    <t>Unit_EnergyNew</t>
  </si>
  <si>
    <t>Label_EnergySaving</t>
  </si>
  <si>
    <t>Value_EnergySaving</t>
  </si>
  <si>
    <t>Unit_EnergySaving</t>
  </si>
  <si>
    <t>Header_EconomicResults</t>
  </si>
  <si>
    <t>Label_EconomicAnnual</t>
  </si>
  <si>
    <t>Value_EconomicAnnual</t>
  </si>
  <si>
    <t>Unit_EconomicAnnual</t>
  </si>
  <si>
    <t>Label_EconomicPayback</t>
  </si>
  <si>
    <t>Value_EconomicPayback</t>
  </si>
  <si>
    <t>Unit_EconomicPayback</t>
  </si>
  <si>
    <t>Label_EconomicCO2</t>
  </si>
  <si>
    <t>Value_EconomicCO2</t>
  </si>
  <si>
    <t>Unit_EconomicCO2</t>
  </si>
  <si>
    <t>Button_Copy</t>
  </si>
  <si>
    <t>Link_Disclaimer</t>
  </si>
  <si>
    <t>Label_Ref</t>
  </si>
  <si>
    <t>Input_Ref</t>
  </si>
  <si>
    <t>Header_Pump</t>
  </si>
  <si>
    <t>Label_NominalHead</t>
  </si>
  <si>
    <t>Input_NominalHead</t>
  </si>
  <si>
    <t>Unit_NominalHead</t>
  </si>
  <si>
    <t>Label_MaxHead</t>
  </si>
  <si>
    <t>Input_MaxHead</t>
  </si>
  <si>
    <t>Unit_MaxHead</t>
  </si>
  <si>
    <t>Label_Liquid</t>
  </si>
  <si>
    <t>Input_Liquid</t>
  </si>
  <si>
    <t>Unit_Liquid</t>
  </si>
  <si>
    <t>Label_StaticHead</t>
  </si>
  <si>
    <t>Input_StaticHead</t>
  </si>
  <si>
    <t>Unit_StaticHead</t>
  </si>
  <si>
    <t>Value_PumpEnergy</t>
  </si>
  <si>
    <t>Unit_PumpEnergy</t>
  </si>
  <si>
    <t>m</t>
  </si>
  <si>
    <t>%</t>
  </si>
  <si>
    <t>Drive and motor</t>
  </si>
  <si>
    <t>kW</t>
  </si>
  <si>
    <t>Flow profile</t>
  </si>
  <si>
    <t>h</t>
  </si>
  <si>
    <t>Flow</t>
  </si>
  <si>
    <t>Economic data</t>
  </si>
  <si>
    <t>€</t>
  </si>
  <si>
    <t>€/kWh</t>
  </si>
  <si>
    <t>kg/kWh</t>
  </si>
  <si>
    <t>Calculated savings</t>
  </si>
  <si>
    <t>MWh</t>
  </si>
  <si>
    <t>Energy consumption</t>
  </si>
  <si>
    <t>Field or component</t>
  </si>
  <si>
    <t>Minimum value</t>
  </si>
  <si>
    <t>Maximum value</t>
  </si>
  <si>
    <t xml:space="preserve">Sum must equal 100 % </t>
  </si>
  <si>
    <t>Feedback_Sum</t>
  </si>
  <si>
    <t>ACS550</t>
  </si>
  <si>
    <t>Normal year is 8760 h, leap year 8784h</t>
  </si>
  <si>
    <t>PumpID</t>
  </si>
  <si>
    <t>Motor and supply voltage</t>
  </si>
  <si>
    <t>Drive Product series</t>
  </si>
  <si>
    <t>non-US</t>
  </si>
  <si>
    <t>Column Ordinate</t>
  </si>
  <si>
    <t xml:space="preserve"> - Pick the preferred product series! -&gt;</t>
  </si>
  <si>
    <t xml:space="preserve"> - Select -&gt;</t>
  </si>
  <si>
    <t>ACS55</t>
  </si>
  <si>
    <t xml:space="preserve"> 115 V (1-ph)</t>
  </si>
  <si>
    <t>ACS150</t>
  </si>
  <si>
    <t xml:space="preserve"> 230 V (1-ph)</t>
  </si>
  <si>
    <t>ACS310</t>
  </si>
  <si>
    <t xml:space="preserve"> 230 V (3-ph)</t>
  </si>
  <si>
    <t>ACS355</t>
  </si>
  <si>
    <t xml:space="preserve"> 400 V</t>
  </si>
  <si>
    <t xml:space="preserve"> 460 V</t>
  </si>
  <si>
    <t>ACH550</t>
  </si>
  <si>
    <t>StdDrives</t>
  </si>
  <si>
    <t xml:space="preserve"> 500 V</t>
  </si>
  <si>
    <t>ACS800</t>
  </si>
  <si>
    <t xml:space="preserve"> 690 V</t>
  </si>
  <si>
    <t>ACQ810</t>
  </si>
  <si>
    <t xml:space="preserve"> 2,3 kV</t>
  </si>
  <si>
    <t xml:space="preserve"> 3,3 kV</t>
  </si>
  <si>
    <t xml:space="preserve"> 4,16 kV</t>
  </si>
  <si>
    <t xml:space="preserve"> 6,6 kV</t>
  </si>
  <si>
    <t>Uncensored:</t>
  </si>
  <si>
    <t>Rtd Mot P</t>
  </si>
  <si>
    <t>PumpCalculation ?</t>
  </si>
  <si>
    <t>FanCalculation ?</t>
  </si>
  <si>
    <t/>
  </si>
  <si>
    <t xml:space="preserve">Säätö AC käytöllä  </t>
  </si>
  <si>
    <t>Vuotuiset käyttötunnit</t>
  </si>
  <si>
    <t xml:space="preserve"> Jährliche Laufzeit </t>
  </si>
  <si>
    <t>Investoinnin tiedot</t>
  </si>
  <si>
    <t xml:space="preserve">Betriebswirtschaftliche Daten  </t>
  </si>
  <si>
    <t>Valuutta</t>
  </si>
  <si>
    <t>Energian hinta</t>
  </si>
  <si>
    <t>Strompreis</t>
  </si>
  <si>
    <t>Investointikustannus</t>
  </si>
  <si>
    <t>Investitionskosten</t>
  </si>
  <si>
    <t>Korkokanta</t>
  </si>
  <si>
    <t>Zinssatz</t>
  </si>
  <si>
    <t>CO2 päästö</t>
  </si>
  <si>
    <t>CO2-Emissionen</t>
  </si>
  <si>
    <t>Energiansäästö</t>
  </si>
  <si>
    <t>Jährliche Energieeinsparung</t>
  </si>
  <si>
    <t>Energiankulutus</t>
  </si>
  <si>
    <t>Energieverbrauch</t>
  </si>
  <si>
    <t>nykymenetelmällä</t>
  </si>
  <si>
    <t>mit vorhandenem Regelungsverfahren</t>
  </si>
  <si>
    <t>parannetulla menetelmällä</t>
  </si>
  <si>
    <t>mit verbessertem Regelungsverfahren</t>
  </si>
  <si>
    <t>Säästö prosentteina</t>
  </si>
  <si>
    <t>Einsparung in %</t>
  </si>
  <si>
    <t>Pumpun tunniste</t>
  </si>
  <si>
    <t>On/off control</t>
  </si>
  <si>
    <t>Hydraulic control</t>
  </si>
  <si>
    <t>Kuristussäätö</t>
  </si>
  <si>
    <t>On/Off säätö</t>
  </si>
  <si>
    <t>Jättämäsäätö</t>
  </si>
  <si>
    <t>Drosselregelung</t>
  </si>
  <si>
    <t>EIN/AUS-Steuerung</t>
  </si>
  <si>
    <t>Hydraulische Regelung</t>
  </si>
  <si>
    <t>Voltage range 1</t>
  </si>
  <si>
    <t>Voltage range 2 (1-ph)</t>
  </si>
  <si>
    <t>Voltage range 2</t>
  </si>
  <si>
    <t>Voltage range 3</t>
  </si>
  <si>
    <t>Voltage range 4.6</t>
  </si>
  <si>
    <t>Voltage range 5</t>
  </si>
  <si>
    <t>Voltage range 7/6</t>
  </si>
  <si>
    <t>non-US (50Hz)</t>
  </si>
  <si>
    <t>Col.ordinal</t>
  </si>
  <si>
    <t>Alternatives:</t>
  </si>
  <si>
    <t>115 V 1-ph</t>
  </si>
  <si>
    <t>200/208/230/240 V 1-ph</t>
  </si>
  <si>
    <t>200/208/230/240 V 3-ph</t>
  </si>
  <si>
    <t>380/400/415 V</t>
  </si>
  <si>
    <t>440/460/480 V</t>
  </si>
  <si>
    <t>500 V</t>
  </si>
  <si>
    <t>525/550/575/600/660/690 V</t>
  </si>
  <si>
    <t>Motor Power</t>
  </si>
  <si>
    <t>Motor</t>
  </si>
  <si>
    <t>Drive type</t>
  </si>
  <si>
    <t>Hp</t>
  </si>
  <si>
    <t>power kW</t>
  </si>
  <si>
    <t>Column Ordinal -&gt;</t>
  </si>
  <si>
    <t>Typecode</t>
  </si>
  <si>
    <t>Prod.class</t>
  </si>
  <si>
    <t>ACS55-01E-01A4-1</t>
  </si>
  <si>
    <t>ACS55-01E-01A4-2</t>
  </si>
  <si>
    <t>ACS55-01E-02A2-1</t>
  </si>
  <si>
    <t>ACS55-01E-02A2-2</t>
  </si>
  <si>
    <t>ACS55-01E-04A3-2</t>
  </si>
  <si>
    <t>ACS55-01E-07A6-2</t>
  </si>
  <si>
    <t>ACS55-01E-09A8-2</t>
  </si>
  <si>
    <t>ACS150-01E-02A4-2</t>
  </si>
  <si>
    <t>ACS150-03E-02A4-2</t>
  </si>
  <si>
    <t>ACS150-03E-01A2-4</t>
  </si>
  <si>
    <t>ACS150-01E-04A7-2</t>
  </si>
  <si>
    <t>ACS150-03E-03A5-2</t>
  </si>
  <si>
    <t>ACS150-03E-01A9-4</t>
  </si>
  <si>
    <t>ACS150-03E-04A7-2</t>
  </si>
  <si>
    <t>ACS150-03E-02A4-4</t>
  </si>
  <si>
    <t>ACS150-01E-06A7-2</t>
  </si>
  <si>
    <t>ACS150-03E-06A7-2</t>
  </si>
  <si>
    <t>ACS150-03E-03A3-4</t>
  </si>
  <si>
    <t>ACS150-01E-07A5-2</t>
  </si>
  <si>
    <t>ACS150-03E-07A5-2</t>
  </si>
  <si>
    <t>ACS150-03E-04A1-4</t>
  </si>
  <si>
    <t>ACS150-01E-09A8-2</t>
  </si>
  <si>
    <t>ACS150-03E-09A8-2</t>
  </si>
  <si>
    <t>ACS150-03E-05A6-4</t>
  </si>
  <si>
    <t>ACS150-03E-07A3-4</t>
  </si>
  <si>
    <t>ACS150-03E-08A8-4</t>
  </si>
  <si>
    <t>ACS310-03E-02A6-2</t>
  </si>
  <si>
    <t>ACS310-03E-01A3-4</t>
  </si>
  <si>
    <t>ACS310-03E-03A9-2</t>
  </si>
  <si>
    <t>ACS310-03E-02A1-4</t>
  </si>
  <si>
    <t>ACS310-03E-05A2-2</t>
  </si>
  <si>
    <t>ACS310-03E-02A6-4</t>
  </si>
  <si>
    <t>ACS310-03E-07A4-2</t>
  </si>
  <si>
    <t>ACS310-03E-03A6-4</t>
  </si>
  <si>
    <t>ACS310-03E-08A3-2</t>
  </si>
  <si>
    <t>ACS310-03E-04A5-4</t>
  </si>
  <si>
    <t>ACS310-03E-10A8-2</t>
  </si>
  <si>
    <t>ACS310-03E-06A2-4</t>
  </si>
  <si>
    <t>ACS310-03E-14A6-2</t>
  </si>
  <si>
    <t>ACS310-03E-08A0-4</t>
  </si>
  <si>
    <t>ACS310-03E-19A4-2</t>
  </si>
  <si>
    <t>ACS310-03E-09A7-4</t>
  </si>
  <si>
    <t>ACS310-03E-26A8-2</t>
  </si>
  <si>
    <t>ACS310-03E-13A8-4</t>
  </si>
  <si>
    <t>ACS310-03E-34A1-2</t>
  </si>
  <si>
    <t>ACS310-03E-17A2-4</t>
  </si>
  <si>
    <t>ACS310-03E-50A8-2</t>
  </si>
  <si>
    <t>ACS310-03E-25A4-4</t>
  </si>
  <si>
    <t>ACS310-03E-34A1-4</t>
  </si>
  <si>
    <t>ACS310-03E-41A8-4</t>
  </si>
  <si>
    <t>ACS310-03E-48A4-4</t>
  </si>
  <si>
    <t>ACS355-01E-02A4-2</t>
  </si>
  <si>
    <t>ACS355-03E-02A4-2</t>
  </si>
  <si>
    <t>ACS355-03E-01A2-4</t>
  </si>
  <si>
    <t>ACS355-01E-04A7-2</t>
  </si>
  <si>
    <t>ACS355-03E-03A5-2</t>
  </si>
  <si>
    <t>ACS355-03E-01A9-4</t>
  </si>
  <si>
    <t>ACS355-03E-04A7-2</t>
  </si>
  <si>
    <t>ACS355-03E-02A4-4</t>
  </si>
  <si>
    <t>ACS355-01E-06A7-2</t>
  </si>
  <si>
    <t>ACS355-03E-06A7-2</t>
  </si>
  <si>
    <t>ACS355-03E-03A3-4</t>
  </si>
  <si>
    <t>ACS355-01E-07A5-2</t>
  </si>
  <si>
    <t>ACS355-03E-07A5-2</t>
  </si>
  <si>
    <t>ACS355-03E-04A1-4</t>
  </si>
  <si>
    <t>ACS355-01E-09A8-2</t>
  </si>
  <si>
    <t>ACS355-03E-09A8-2</t>
  </si>
  <si>
    <t>ACS355-03E-05A6-4</t>
  </si>
  <si>
    <t>ACS355-03E-13A3-2</t>
  </si>
  <si>
    <t>ACS355-03E-07A3-4</t>
  </si>
  <si>
    <t>ACS355-03E-17A6-2</t>
  </si>
  <si>
    <t>ACS355-03E-08A8-4</t>
  </si>
  <si>
    <t>ACS355-03E-24A4-2</t>
  </si>
  <si>
    <t>ACS355-03E-12A5-4</t>
  </si>
  <si>
    <t>ACS355-03E-31A0-2</t>
  </si>
  <si>
    <t>ACS355-03E-15A6-4</t>
  </si>
  <si>
    <t>ACS355-03E-46A2-2</t>
  </si>
  <si>
    <t>ACS355-03E-23A1-4</t>
  </si>
  <si>
    <t>ACS355-03E-31A0-4</t>
  </si>
  <si>
    <t>ACS355-03E-38A0-4</t>
  </si>
  <si>
    <t>ACS355-03E-44A0-4</t>
  </si>
  <si>
    <t>ACS550-01-04A6-2</t>
  </si>
  <si>
    <t>ACS550-01-03A3-4</t>
  </si>
  <si>
    <t>ACS550-01-06A6-2</t>
  </si>
  <si>
    <t>ACS550-01-07A5-2</t>
  </si>
  <si>
    <t>ACS550-01-04A1-4</t>
  </si>
  <si>
    <t>ACS550-01-012A-2</t>
  </si>
  <si>
    <t>ACS550-01-05A4-4</t>
  </si>
  <si>
    <t>ACS550-01-017A-2</t>
  </si>
  <si>
    <t>ACS550-01-06A9-4</t>
  </si>
  <si>
    <t>ACS550-01-08A8-4</t>
  </si>
  <si>
    <t>ACS550-01-024A-2</t>
  </si>
  <si>
    <t>ACS550-01-012A-4</t>
  </si>
  <si>
    <t>ACS550-01-031A-2</t>
  </si>
  <si>
    <t>ACS550-01-015A-4</t>
  </si>
  <si>
    <t>ACS550-01-046A-2</t>
  </si>
  <si>
    <t>ACS550-01-023A-4</t>
  </si>
  <si>
    <t>ACS550-01-059A-2</t>
  </si>
  <si>
    <t>ACS550-01-031A-4</t>
  </si>
  <si>
    <t>ACS550-01-075A-2</t>
  </si>
  <si>
    <t>ACS550-01-038A-4</t>
  </si>
  <si>
    <t>ACS550-01-088A-2</t>
  </si>
  <si>
    <t>ACS550-01-045A-4</t>
  </si>
  <si>
    <t>ACS550-01-114A-2</t>
  </si>
  <si>
    <t>ACS550-01-059A-4</t>
  </si>
  <si>
    <t>ACS550-01-143A-2</t>
  </si>
  <si>
    <t>ACS550-01-072A-4</t>
  </si>
  <si>
    <t>ACS550-01-178A-2</t>
  </si>
  <si>
    <t>ACS550-01-087A-4</t>
  </si>
  <si>
    <t>ACS550-01-221A-2</t>
  </si>
  <si>
    <t>ACS550-01-125A-4</t>
  </si>
  <si>
    <t>ACS550-01-248A-2</t>
  </si>
  <si>
    <t>ACS550-01-157A-4</t>
  </si>
  <si>
    <t>ACS550-01-180A-4</t>
  </si>
  <si>
    <t>ACS550-01-195A-4</t>
  </si>
  <si>
    <t>ACS550-01-246A-4</t>
  </si>
  <si>
    <t>ACS550-02-290A-4</t>
  </si>
  <si>
    <t>ACS550-02-368A-4</t>
  </si>
  <si>
    <t>ACS550-02-486A-4</t>
  </si>
  <si>
    <t>ACS550-02-526A-4</t>
  </si>
  <si>
    <t>ACS550-02-602A-4</t>
  </si>
  <si>
    <t>ACS550-02-645A-4</t>
  </si>
  <si>
    <t>ACS800-01-0001-2</t>
  </si>
  <si>
    <t>wall-mounted</t>
  </si>
  <si>
    <t>ACS800-01-0003-3</t>
  </si>
  <si>
    <t>ACS800-01-0004-5</t>
  </si>
  <si>
    <t>ACS800-01-0002-2</t>
  </si>
  <si>
    <t>ACS800-01-0004-2</t>
  </si>
  <si>
    <t>ACS800-01-0004-3</t>
  </si>
  <si>
    <t>ACS800-01-0005-2</t>
  </si>
  <si>
    <t>ACS800-01-0005-3</t>
  </si>
  <si>
    <t>ACS800-01-0005-5</t>
  </si>
  <si>
    <t>ACS800-01-0006-2</t>
  </si>
  <si>
    <t>ACS800-01-0006-3</t>
  </si>
  <si>
    <t>ACS800-01-0006-5</t>
  </si>
  <si>
    <t>ACS800-01-0009-2</t>
  </si>
  <si>
    <t>ACS800-01-0009-3</t>
  </si>
  <si>
    <t>ACS800-01-0009-5</t>
  </si>
  <si>
    <t>ACS800-01-0011-7</t>
  </si>
  <si>
    <t>ACS800-01-0011-2</t>
  </si>
  <si>
    <t>ACS800-01-0011-3</t>
  </si>
  <si>
    <t>ACS800-01-0011-5</t>
  </si>
  <si>
    <t>ACS800-01-0016-2</t>
  </si>
  <si>
    <t>ACS800-01-0016-3</t>
  </si>
  <si>
    <t>ACS800-01-0016-5</t>
  </si>
  <si>
    <t>ACS800-01-0020-2</t>
  </si>
  <si>
    <t>ACS800-01-0020-3</t>
  </si>
  <si>
    <t>ACS800-01-0020-5</t>
  </si>
  <si>
    <t>ACS800-01-0016-7</t>
  </si>
  <si>
    <t>ACS800-01-0025-2</t>
  </si>
  <si>
    <t>ACS800-01-0025-3</t>
  </si>
  <si>
    <t>ACS800-01-0025-5</t>
  </si>
  <si>
    <t>ACS800-01-0020-7</t>
  </si>
  <si>
    <t>ACS800-01-0030-2</t>
  </si>
  <si>
    <t>ACS800-01-0030-5</t>
  </si>
  <si>
    <t>ACS800-01-0025-7</t>
  </si>
  <si>
    <t>ACS800-01-0040-2</t>
  </si>
  <si>
    <t>ACS800-01-0030-3</t>
  </si>
  <si>
    <t>ACS800-01-0040-5</t>
  </si>
  <si>
    <t>ACS800-01-0030-7</t>
  </si>
  <si>
    <t>ACS800-01-0050-2</t>
  </si>
  <si>
    <t>ACS800-01-0040-3</t>
  </si>
  <si>
    <t>ACS800-01-0050-5</t>
  </si>
  <si>
    <t>ACS800-01-0050-7</t>
  </si>
  <si>
    <t>ACS800-01-0060-2</t>
  </si>
  <si>
    <t>ACS800-01-0050-3</t>
  </si>
  <si>
    <t>ACS800-01-0060-5</t>
  </si>
  <si>
    <t>ACS800-01-0070-2</t>
  </si>
  <si>
    <t>ACS800-01-0060-3</t>
  </si>
  <si>
    <t>ACS800-01-0070-5</t>
  </si>
  <si>
    <t>ACS800-01-0060-7</t>
  </si>
  <si>
    <t>ACS800-02-0100-2</t>
  </si>
  <si>
    <t>free-standing</t>
  </si>
  <si>
    <t>ACS800-01-0075-3</t>
  </si>
  <si>
    <t>ACS800-01-0105-5</t>
  </si>
  <si>
    <t>ACS800-01-0070-7</t>
  </si>
  <si>
    <t>ACS800-02-0120-2</t>
  </si>
  <si>
    <t>ACS800-01-0100-3</t>
  </si>
  <si>
    <t>ACS800-01-0100-7</t>
  </si>
  <si>
    <t>ACS800-02-0140-2</t>
  </si>
  <si>
    <t>ACS800-01-0120-3</t>
  </si>
  <si>
    <t>ACS800-01-0140-5</t>
  </si>
  <si>
    <t>ACS800-01-0120-7</t>
  </si>
  <si>
    <t>ACS800-02-0170-2</t>
  </si>
  <si>
    <t>ACS800-01-0165-3</t>
  </si>
  <si>
    <t>ACS800-01-0165-5</t>
  </si>
  <si>
    <t>ACS800-01-0145-7</t>
  </si>
  <si>
    <t>ACS800-02-0210-2</t>
  </si>
  <si>
    <t>ACS800-01-0205-3</t>
  </si>
  <si>
    <t>ACS800-01-0205-5</t>
  </si>
  <si>
    <t>ACS800-01-0175-7</t>
  </si>
  <si>
    <t>ACS800-02-0260-2</t>
  </si>
  <si>
    <t>ACS800-02-0260-3</t>
  </si>
  <si>
    <t>ACS800-01-0255-5</t>
  </si>
  <si>
    <t>ACS800-02-0260-7</t>
  </si>
  <si>
    <t>ACS800-02-0320-3</t>
  </si>
  <si>
    <t>ACS800-02-0320-5</t>
  </si>
  <si>
    <t>ACS800-02-0320-7</t>
  </si>
  <si>
    <t>ACS800-02-0400-3</t>
  </si>
  <si>
    <t>ACS800-02-0400-5</t>
  </si>
  <si>
    <t>ACS800-02-0440-3</t>
  </si>
  <si>
    <t>ACS800-02-0440-5</t>
  </si>
  <si>
    <t>ACS800-02-0400-7</t>
  </si>
  <si>
    <t>ACS800-02-0490-3</t>
  </si>
  <si>
    <t>ACS800-02-0490-5</t>
  </si>
  <si>
    <t>ACS800-02-0440-7</t>
  </si>
  <si>
    <t>ACS800-07-0610-3</t>
  </si>
  <si>
    <t>ACS800-02-0550-5</t>
  </si>
  <si>
    <t>ACS800-02-0490-7</t>
  </si>
  <si>
    <t>ACS800-02-0610-5</t>
  </si>
  <si>
    <t>ACS800-02-0550-7</t>
  </si>
  <si>
    <t>ACS800-07-0770-3</t>
  </si>
  <si>
    <t>ACS800-07-0760-5</t>
  </si>
  <si>
    <t>ACS800-02-0610-7</t>
  </si>
  <si>
    <t>ACS800-07-0750-7</t>
  </si>
  <si>
    <t>ACS800-07-0870-3</t>
  </si>
  <si>
    <t>ACS800-07-0910-5</t>
  </si>
  <si>
    <t>ACS800-07-0870-7</t>
  </si>
  <si>
    <t>ACS800-07-1030-3</t>
  </si>
  <si>
    <t>ACS800-07-1090-5</t>
  </si>
  <si>
    <t>ACS800-07-1060-7</t>
  </si>
  <si>
    <t>ACS800-07-1230-3</t>
  </si>
  <si>
    <t>ACS800-07-1160-7</t>
  </si>
  <si>
    <t>ACS800-07-1210-5</t>
  </si>
  <si>
    <t>ACS800-07-1500-7</t>
  </si>
  <si>
    <t>ACS800-07-1540-3</t>
  </si>
  <si>
    <t>ACS800-07-1540-5</t>
  </si>
  <si>
    <t>ACS800-07-1850-3</t>
  </si>
  <si>
    <t>ACS800-07-1740-7</t>
  </si>
  <si>
    <t>ACS800-07-1820-5</t>
  </si>
  <si>
    <t>Check with ABB!</t>
  </si>
  <si>
    <t>ACS800-07-2310-5</t>
  </si>
  <si>
    <t>ACS800-07-2120-7</t>
  </si>
  <si>
    <t>ACS800-07-2320-7</t>
  </si>
  <si>
    <t>ACS800-07-2900-7</t>
  </si>
  <si>
    <t>ACS800-07-3190-7</t>
  </si>
  <si>
    <t>ACS800-07-3490-7</t>
  </si>
  <si>
    <t>ACQ810-04-02A7-4</t>
  </si>
  <si>
    <t>ACQ810-04-03A5-4</t>
  </si>
  <si>
    <t>ACQ810-04-04A9-4</t>
  </si>
  <si>
    <t>ACQ810-04-06A3-4</t>
  </si>
  <si>
    <t>ACQ810-04-08A3-4</t>
  </si>
  <si>
    <t>ACQ810-04-11A0-4</t>
  </si>
  <si>
    <t>ACQ810-04-14A4-4</t>
  </si>
  <si>
    <t>ACQ810-04-021A-4</t>
  </si>
  <si>
    <t>ACQ810-04-028A-4</t>
  </si>
  <si>
    <t>ACQ810-04-035A-4</t>
  </si>
  <si>
    <t>ACQ810-04-040A-4</t>
  </si>
  <si>
    <t>ACQ810-04-053A-4</t>
  </si>
  <si>
    <t>ACQ810-04-067A-4</t>
  </si>
  <si>
    <t>ACQ810-04-080A-4</t>
  </si>
  <si>
    <t>ACQ810-04-098A-4</t>
  </si>
  <si>
    <t>ACQ810-04-138A-4</t>
  </si>
  <si>
    <t>ACQ810-04-162A-4</t>
  </si>
  <si>
    <t>ACQ810-04-203A-4</t>
  </si>
  <si>
    <t>ACQ810-04-240A-4</t>
  </si>
  <si>
    <t>ACQ810-04-286A-4</t>
  </si>
  <si>
    <t>Voltage range 2k</t>
  </si>
  <si>
    <t>Voltage range 3k</t>
  </si>
  <si>
    <t>Voltage range 4k</t>
  </si>
  <si>
    <t>Voltage range 6k</t>
  </si>
  <si>
    <t>3800/4000/4160V</t>
  </si>
  <si>
    <t>ACH550-01-04A6-2</t>
  </si>
  <si>
    <t>ACH550-01-02A4-4</t>
  </si>
  <si>
    <t>ACH550-01-06A6-2</t>
  </si>
  <si>
    <t>ACH550-01-03A3-4</t>
  </si>
  <si>
    <t>ACH550-01-07A5-2</t>
  </si>
  <si>
    <t>ACH550-01-04A1-4</t>
  </si>
  <si>
    <t>ACH550-01-012A-2</t>
  </si>
  <si>
    <t>ACH550-01-05A4-4</t>
  </si>
  <si>
    <t>ACH550-01-017A-2</t>
  </si>
  <si>
    <t>ACH550-01-06A9-4</t>
  </si>
  <si>
    <t>ACH550-01-08A8-4</t>
  </si>
  <si>
    <t>ACH550-01-024A-2</t>
  </si>
  <si>
    <t>ACH550-01-012A-4</t>
  </si>
  <si>
    <t>ACH550-01-031A-2</t>
  </si>
  <si>
    <t>ACH550-01-015A-4</t>
  </si>
  <si>
    <t>ACH550-01-046A-2</t>
  </si>
  <si>
    <t>ACH550-01-023A-4</t>
  </si>
  <si>
    <t>ACH550-01-059A-2</t>
  </si>
  <si>
    <t>ACH550-01-031A-4</t>
  </si>
  <si>
    <t>ACH550-01-075A-2</t>
  </si>
  <si>
    <t>ACH550-01-038A-4</t>
  </si>
  <si>
    <t>ACH550-01-088A-2</t>
  </si>
  <si>
    <t>ACH550-01-045A-4</t>
  </si>
  <si>
    <t>ACH550-01-114A-2</t>
  </si>
  <si>
    <t>ACH550-01-059A-4</t>
  </si>
  <si>
    <t>ACH550-01-143A-2</t>
  </si>
  <si>
    <t>ACH550-01-072A-4</t>
  </si>
  <si>
    <t>ACH550-01-178A-2</t>
  </si>
  <si>
    <t>ACH550-01-087A-4</t>
  </si>
  <si>
    <t>ACH550-01-221A-2</t>
  </si>
  <si>
    <t>ACH550-01-125A-4</t>
  </si>
  <si>
    <t>ACH550-01-248A-2</t>
  </si>
  <si>
    <t>ACH550-01-157A-4</t>
  </si>
  <si>
    <t>ACH550-01-180A-4</t>
  </si>
  <si>
    <t>ACH550-01-195A-4</t>
  </si>
  <si>
    <t>ACH550-01-246A-4</t>
  </si>
  <si>
    <t>ACH550-01-290A-4</t>
  </si>
  <si>
    <t>ACH550-02-368A-4</t>
  </si>
  <si>
    <t>ACH550-02-486A-4</t>
  </si>
  <si>
    <t>ACH550-02-526A-4</t>
  </si>
  <si>
    <t>ACH550-02-602A-4</t>
  </si>
  <si>
    <t>ACH550-02-645A-4</t>
  </si>
  <si>
    <t>ABB</t>
  </si>
  <si>
    <t>ENERGY SAVINGS OF A PUMP DRIVE</t>
  </si>
  <si>
    <t>Existing Control mthd</t>
  </si>
  <si>
    <t>Liquid density (water = 1)</t>
  </si>
  <si>
    <r>
      <t>r</t>
    </r>
    <r>
      <rPr>
        <b/>
        <sz val="10"/>
        <rFont val="Arial"/>
        <family val="2"/>
      </rPr>
      <t xml:space="preserve"> (kg/dm³)</t>
    </r>
  </si>
  <si>
    <t>Pump nominal flow (1 l/s = 3,6 m3/h)</t>
  </si>
  <si>
    <t>Qn (m³/h)</t>
  </si>
  <si>
    <t>Nominal head of the pump</t>
  </si>
  <si>
    <t>Hn (m)</t>
  </si>
  <si>
    <t>Pump maximum head (at zero flow)</t>
  </si>
  <si>
    <t>Hmax (m)</t>
  </si>
  <si>
    <t xml:space="preserve">Static head of the system </t>
  </si>
  <si>
    <t xml:space="preserve">Hst (m) </t>
  </si>
  <si>
    <t xml:space="preserve">Nominal efficiency of the pump </t>
  </si>
  <si>
    <r>
      <t>h</t>
    </r>
    <r>
      <rPr>
        <b/>
        <sz val="10"/>
        <rFont val="Arial"/>
        <family val="2"/>
      </rPr>
      <t>p (%)</t>
    </r>
  </si>
  <si>
    <t>Transmission efficiency</t>
  </si>
  <si>
    <t>nt (%)</t>
  </si>
  <si>
    <t>Type 100 if not used</t>
  </si>
  <si>
    <t>Head over open throttle valve</t>
  </si>
  <si>
    <t>Hv (m)</t>
  </si>
  <si>
    <t>FOR HLOOKUP J</t>
  </si>
  <si>
    <t>Rated power of motor</t>
  </si>
  <si>
    <t>P1 (kW)</t>
  </si>
  <si>
    <t>Supply and Motor voltage (400, 500, 690V)</t>
  </si>
  <si>
    <t>U (V)</t>
  </si>
  <si>
    <t>Qi</t>
  </si>
  <si>
    <t>Hpi</t>
  </si>
  <si>
    <t>Hsi</t>
  </si>
  <si>
    <t>Pthi</t>
  </si>
  <si>
    <t>Pvsdi</t>
  </si>
  <si>
    <t>Corr. factor</t>
  </si>
  <si>
    <t>Throttle</t>
  </si>
  <si>
    <t>Drive</t>
  </si>
  <si>
    <t>Hydraulic</t>
  </si>
  <si>
    <t>Nominal efficiency of the motor</t>
  </si>
  <si>
    <r>
      <t>h</t>
    </r>
    <r>
      <rPr>
        <b/>
        <sz val="10"/>
        <rFont val="Arial"/>
        <family val="2"/>
      </rPr>
      <t>m (%)</t>
    </r>
  </si>
  <si>
    <t xml:space="preserve"> = Qn * x%</t>
  </si>
  <si>
    <t xml:space="preserve"> = Hmax-(Qi/Qn)^2*(Hmax-Hn)</t>
  </si>
  <si>
    <t xml:space="preserve"> = Hst+(Qi/Qn)^2*(Hn-Hv-Hst)</t>
  </si>
  <si>
    <t xml:space="preserve"> = D*Qi*Hpi*9810/360*np*kpi*nm</t>
  </si>
  <si>
    <t xml:space="preserve"> = D*Qi*Hsi*9810/3,6*np*nm*nvsd*kmi*kvsd)</t>
  </si>
  <si>
    <t>kmi</t>
  </si>
  <si>
    <t>kvsdi</t>
  </si>
  <si>
    <t>kpi</t>
  </si>
  <si>
    <t>Power</t>
  </si>
  <si>
    <t>Nominal efficiency of frequency converter</t>
  </si>
  <si>
    <r>
      <t>h</t>
    </r>
    <r>
      <rPr>
        <b/>
        <sz val="10"/>
        <rFont val="Arial"/>
        <family val="2"/>
      </rPr>
      <t>vsd (%)</t>
    </r>
  </si>
  <si>
    <t>H (m)</t>
  </si>
  <si>
    <t>Power (kW)</t>
  </si>
  <si>
    <t>P</t>
  </si>
  <si>
    <t xml:space="preserve">of motor's </t>
  </si>
  <si>
    <t xml:space="preserve">of drive's </t>
  </si>
  <si>
    <t>of pump's</t>
  </si>
  <si>
    <t>Transmission</t>
  </si>
  <si>
    <t>Flow (m³/h)</t>
  </si>
  <si>
    <t>Total operating time per year</t>
  </si>
  <si>
    <t>Tk (h)</t>
  </si>
  <si>
    <t>Energy used per year [kWh]</t>
  </si>
  <si>
    <t>(m3/h)</t>
  </si>
  <si>
    <t>Speed contrl.</t>
  </si>
  <si>
    <t>Savings</t>
  </si>
  <si>
    <t>efficiency</t>
  </si>
  <si>
    <t>Price of energy (per kWh)</t>
  </si>
  <si>
    <t>EUR</t>
  </si>
  <si>
    <t>VSD</t>
  </si>
  <si>
    <t>Flow    m3/h</t>
  </si>
  <si>
    <t>Time (%)</t>
  </si>
  <si>
    <t>Hours</t>
  </si>
  <si>
    <t>control</t>
  </si>
  <si>
    <t>P [kW]</t>
  </si>
  <si>
    <t>FLOW (m³/h)</t>
  </si>
  <si>
    <t>Operating time</t>
  </si>
  <si>
    <t>in different flow rates</t>
  </si>
  <si>
    <t>as a percentage of the</t>
  </si>
  <si>
    <t>total operating time</t>
  </si>
  <si>
    <t>The sum must be = 100 %</t>
  </si>
  <si>
    <t>Sum</t>
  </si>
  <si>
    <t>Frequency conv.</t>
  </si>
  <si>
    <t>RESULTS OF CALCULATIONS:</t>
  </si>
  <si>
    <t>Recommended Drive type:</t>
  </si>
  <si>
    <t>Nom. product of a pump [m3/y]</t>
  </si>
  <si>
    <t>Calculated power demand of a pump</t>
  </si>
  <si>
    <t>Duty time -% of a year</t>
  </si>
  <si>
    <t>Calculated energy / throttling</t>
  </si>
  <si>
    <t>kWh</t>
  </si>
  <si>
    <t>Run time hours/year</t>
  </si>
  <si>
    <t>Calculated energy / freq. converter control</t>
  </si>
  <si>
    <t>ON/OFF run time energy [kWh]</t>
  </si>
  <si>
    <t>Total energy savings / year</t>
  </si>
  <si>
    <t>rectified:</t>
  </si>
  <si>
    <t xml:space="preserve">Total energy cost savings / year </t>
  </si>
  <si>
    <t>Investment costs (can be given)</t>
  </si>
  <si>
    <t>Direct payback time</t>
  </si>
  <si>
    <t>Years</t>
  </si>
  <si>
    <t>COMMENTS:</t>
  </si>
  <si>
    <t>Value Entered</t>
  </si>
  <si>
    <t>£</t>
  </si>
  <si>
    <t>$</t>
  </si>
  <si>
    <t>0,1</t>
  </si>
  <si>
    <t>0,5</t>
  </si>
  <si>
    <t>Economic Results</t>
  </si>
  <si>
    <t>Annual Saving</t>
  </si>
  <si>
    <t>Payback period</t>
  </si>
  <si>
    <t>years</t>
  </si>
  <si>
    <t>t/year</t>
  </si>
  <si>
    <t>t/vuosi</t>
  </si>
  <si>
    <t>Vuosittainen säästö</t>
  </si>
  <si>
    <t>Jährliche Einsparung</t>
  </si>
  <si>
    <t>Takaisinmaksuaika</t>
  </si>
  <si>
    <t>Amortisierungsdauer</t>
  </si>
  <si>
    <t>vuotta</t>
  </si>
  <si>
    <t>Jahre</t>
  </si>
  <si>
    <t>Betriebswirtschaftliche Daten</t>
  </si>
  <si>
    <t>DEFAULT</t>
  </si>
  <si>
    <t>Input_NominalFlow</t>
  </si>
  <si>
    <t>Input_AnnualRunningTime</t>
  </si>
  <si>
    <t>Input_EnergyPrice</t>
  </si>
  <si>
    <t>Input_InvCost</t>
  </si>
  <si>
    <t>Input_InterestRate</t>
  </si>
  <si>
    <t>Input_CO2Emission</t>
  </si>
  <si>
    <t>ComboBox_ExistingFlowCtrl</t>
  </si>
  <si>
    <t>ComboBox_SupplyVoltage</t>
  </si>
  <si>
    <t>ComboBox_CurrencyUnit</t>
  </si>
  <si>
    <t>Frequency Converter Control compared with Traditional Control methods</t>
  </si>
  <si>
    <t>INPUT DATA</t>
  </si>
  <si>
    <t>INITIAL DATA</t>
  </si>
  <si>
    <t>FLOW</t>
  </si>
  <si>
    <t>SELECTED CTRL</t>
  </si>
  <si>
    <t>ComboBox_Language</t>
  </si>
  <si>
    <t>Copy product and savings data</t>
  </si>
  <si>
    <t xml:space="preserve">AC Drive 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</si>
  <si>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</si>
  <si>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Static head</t>
  </si>
  <si>
    <t>Ref:</t>
  </si>
  <si>
    <t>ACS310-01E-04A7-2</t>
  </si>
  <si>
    <t>ACS310-01E-06A7-2</t>
  </si>
  <si>
    <t>ACS310-01E-07A5-2</t>
  </si>
  <si>
    <t>ACS310-01E-09A8-2</t>
  </si>
  <si>
    <t>ACS310-01E-02A4-2</t>
  </si>
  <si>
    <t>Energy saving calculator for pumps</t>
  </si>
  <si>
    <t>Energiansäästölaskuri pumpuille</t>
  </si>
  <si>
    <t>Energiesparrechner für Pumpen</t>
  </si>
  <si>
    <t>ACS880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</si>
  <si>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/h</t>
    </r>
  </si>
  <si>
    <r>
      <t>kW/(m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</t>
    </r>
  </si>
  <si>
    <t>Economia de energia anual</t>
  </si>
  <si>
    <t>anos</t>
  </si>
  <si>
    <t>t/ano</t>
  </si>
  <si>
    <t>Economies d'énergie pour pompes</t>
  </si>
  <si>
    <t>Débit nominal</t>
  </si>
  <si>
    <t>P Pression nominale</t>
  </si>
  <si>
    <t>P max</t>
  </si>
  <si>
    <t>Rendement</t>
  </si>
  <si>
    <t>Densité du liquide</t>
  </si>
  <si>
    <t>HMT</t>
  </si>
  <si>
    <t>Stattinen nostokorkeus</t>
  </si>
  <si>
    <t>Méthode de control actuelle</t>
  </si>
  <si>
    <t>Tension d'alimentation</t>
  </si>
  <si>
    <t>Pw utile moteur</t>
  </si>
  <si>
    <t>Puissance moteur</t>
  </si>
  <si>
    <t>Rendement moteur</t>
  </si>
  <si>
    <t>Fonctionnement annuel</t>
  </si>
  <si>
    <t>Virtaama</t>
  </si>
  <si>
    <t>Durchfluss</t>
  </si>
  <si>
    <t xml:space="preserve">Débit </t>
  </si>
  <si>
    <t>Par défaut</t>
  </si>
  <si>
    <t>Données économiques</t>
  </si>
  <si>
    <t>Unité monétaire</t>
  </si>
  <si>
    <t>Tarif énergie</t>
  </si>
  <si>
    <t>Coût d'investissement</t>
  </si>
  <si>
    <t>Taux d'intérêt</t>
  </si>
  <si>
    <t>Emission CO2</t>
  </si>
  <si>
    <t>Consommation d'énergie</t>
  </si>
  <si>
    <t>Pourcentage d'économie</t>
  </si>
  <si>
    <t>Résultats d'économies</t>
  </si>
  <si>
    <t>Economie annuelle</t>
  </si>
  <si>
    <t>Retour sur investissement</t>
  </si>
  <si>
    <t>années</t>
  </si>
  <si>
    <t>Régulation en "tout ou rien"</t>
  </si>
  <si>
    <t>Régulation par coupleur hydraulique</t>
  </si>
  <si>
    <t>Расчет энергосбережения для насосов</t>
  </si>
  <si>
    <t>Номинальный расход</t>
  </si>
  <si>
    <t>Volume Fluxo nominal</t>
  </si>
  <si>
    <t>Номинальный напор</t>
  </si>
  <si>
    <t>Perdas nominais (Hd)</t>
  </si>
  <si>
    <t>Максимальный напор\</t>
  </si>
  <si>
    <t>Perdas máximas (H)</t>
  </si>
  <si>
    <t xml:space="preserve">КПД </t>
  </si>
  <si>
    <t>Eficiência</t>
  </si>
  <si>
    <t>Плотность жидкости</t>
  </si>
  <si>
    <t>Densidade do líquido</t>
  </si>
  <si>
    <t>Статический напор</t>
  </si>
  <si>
    <t>Perdas dinâmicas (He)</t>
  </si>
  <si>
    <t>Существующий способ управления</t>
  </si>
  <si>
    <t>Controle existente de fluxo</t>
  </si>
  <si>
    <t>Напряжение питания</t>
  </si>
  <si>
    <t>Tensão de Alimentação</t>
  </si>
  <si>
    <t>Требуемая мощность двигателя</t>
  </si>
  <si>
    <t>Potência do motor necessário:</t>
  </si>
  <si>
    <t>Мощность двигателя</t>
  </si>
  <si>
    <t xml:space="preserve">Potência do motor </t>
  </si>
  <si>
    <t>КПД двигателя</t>
  </si>
  <si>
    <t>Eficiência do Motor</t>
  </si>
  <si>
    <t xml:space="preserve">Управление с помощью ПЧ АББ </t>
  </si>
  <si>
    <t>Время работы за год</t>
  </si>
  <si>
    <t>Tempo de utilização anual</t>
  </si>
  <si>
    <t>РАСХОД</t>
  </si>
  <si>
    <t xml:space="preserve">VAZÃO </t>
  </si>
  <si>
    <t>ТИПОВОЙ ЦИКЛ</t>
  </si>
  <si>
    <t>Valor lOrigin</t>
  </si>
  <si>
    <t>Экономические показатели</t>
  </si>
  <si>
    <t>Dados Econômicos</t>
  </si>
  <si>
    <t>Валюта</t>
  </si>
  <si>
    <t>Moeda</t>
  </si>
  <si>
    <t>Цена электроэнергии</t>
  </si>
  <si>
    <t>O preço da energia</t>
  </si>
  <si>
    <t>Стоимость инвестиций</t>
  </si>
  <si>
    <t>Custo do investimento</t>
  </si>
  <si>
    <t>% по кредиту</t>
  </si>
  <si>
    <t>Taxa de juros</t>
  </si>
  <si>
    <t>Выделение СО2</t>
  </si>
  <si>
    <t>Emissão de CO2</t>
  </si>
  <si>
    <t>Энергосбережение за год</t>
  </si>
  <si>
    <t>Энергопотребление</t>
  </si>
  <si>
    <t>Consumo de Energia</t>
  </si>
  <si>
    <t>При существующем способе управления</t>
  </si>
  <si>
    <t>Método de controle atual</t>
  </si>
  <si>
    <t>При предлагаемом способе управления</t>
  </si>
  <si>
    <t>Método de controle otimizado</t>
  </si>
  <si>
    <t>Экономия в  %</t>
  </si>
  <si>
    <t>Percentual de Econômia</t>
  </si>
  <si>
    <t>Экономические результаты</t>
  </si>
  <si>
    <t>Resultados Econômicos</t>
  </si>
  <si>
    <t>Годовая экономия</t>
  </si>
  <si>
    <t>Economia anual</t>
  </si>
  <si>
    <t>Срок окупаемости</t>
  </si>
  <si>
    <t>Retorno de Investimento</t>
  </si>
  <si>
    <t>год</t>
  </si>
  <si>
    <t>№ насосного агрегата</t>
  </si>
  <si>
    <t>Identificação da Bomba :</t>
  </si>
  <si>
    <t>Управление задвижкой</t>
  </si>
  <si>
    <t>Управление ВКЛ/ВЫКЛ</t>
  </si>
  <si>
    <t>Гидравлическое управление</t>
  </si>
  <si>
    <t>Controle por estrangulamento</t>
  </si>
  <si>
    <t>Controle on / off</t>
  </si>
  <si>
    <t>Controle hidráulico</t>
  </si>
  <si>
    <t xml:space="preserve">CO2 alenema </t>
  </si>
  <si>
    <t>CO2-Reduzierung</t>
  </si>
  <si>
    <t>Réduction CO2</t>
  </si>
  <si>
    <t>Redução CO2</t>
  </si>
  <si>
    <t>сокращение выбросов CO2</t>
  </si>
  <si>
    <r>
      <t>CO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reduction</t>
    </r>
  </si>
  <si>
    <t>t/год</t>
  </si>
  <si>
    <t>t/jahr</t>
  </si>
  <si>
    <t>t/l'année</t>
  </si>
  <si>
    <t>ACS880-01-02A4-3</t>
  </si>
  <si>
    <t>ACS880-01-03A3-3</t>
  </si>
  <si>
    <t>ACS880-01-04A0-3</t>
  </si>
  <si>
    <t>ACS880-01-05A6-3</t>
  </si>
  <si>
    <t>ACS880-01-07A2-3</t>
  </si>
  <si>
    <t>ACS880-01-09A4-3</t>
  </si>
  <si>
    <t>ACS880-01-12A6-3</t>
  </si>
  <si>
    <t>ACS880-01-17A0-3</t>
  </si>
  <si>
    <t>ACS880-01-25A0-3</t>
  </si>
  <si>
    <t>ACS880-01-32A0-3</t>
  </si>
  <si>
    <t>ACS880-01-38A0-3</t>
  </si>
  <si>
    <t>ACS880-01-45A0-3</t>
  </si>
  <si>
    <t>ACS880-01-61A0-3</t>
  </si>
  <si>
    <t>ACS880-01-72A0-3</t>
  </si>
  <si>
    <t>ACS880-01-87A0-3</t>
  </si>
  <si>
    <t>ACS880-01-105A-3</t>
  </si>
  <si>
    <t>ACS880-01-145A-3</t>
  </si>
  <si>
    <t>ACS880-01-169A-3</t>
  </si>
  <si>
    <t>ACS880-01-206A-3</t>
  </si>
  <si>
    <t>ACS880-01-246A-3</t>
  </si>
  <si>
    <t>ACS880-01-293A-3</t>
  </si>
  <si>
    <t>ACS880-01-363A-3</t>
  </si>
  <si>
    <t>Pumppu</t>
  </si>
  <si>
    <t>Pumpe</t>
  </si>
  <si>
    <t>Pompe</t>
  </si>
  <si>
    <t>насос</t>
  </si>
  <si>
    <t>Bomba</t>
  </si>
  <si>
    <t>Antrieb und Motor</t>
  </si>
  <si>
    <t>Drive et moteur</t>
  </si>
  <si>
    <t>электропривод и двигатель</t>
  </si>
  <si>
    <t>Drive motor</t>
  </si>
  <si>
    <t>Verbesserte Regelung durch Frequenzumrichter</t>
  </si>
  <si>
    <t>Improved control by</t>
  </si>
  <si>
    <t>Régulation de débit avec un variateur type</t>
  </si>
  <si>
    <t>Melhoria do fluxo de controle com Inverosr</t>
  </si>
  <si>
    <t>Virtausprofiili</t>
  </si>
  <si>
    <t>Durchfluss Profil</t>
  </si>
  <si>
    <t>Débit profil</t>
  </si>
  <si>
    <t>Рacxoд профиль</t>
  </si>
  <si>
    <t>Vazão perfil</t>
  </si>
  <si>
    <t>Vuotuinen energiansäästö</t>
  </si>
  <si>
    <t>Energieeinsparung</t>
  </si>
  <si>
    <t>Economie d'énergie</t>
  </si>
  <si>
    <t>Энергосбережение</t>
  </si>
  <si>
    <t>Economia de energia</t>
  </si>
  <si>
    <t>Oletus</t>
  </si>
  <si>
    <t>Standard</t>
  </si>
  <si>
    <t>Régulation par vanne</t>
  </si>
  <si>
    <t>Käyttö ja moottori</t>
  </si>
  <si>
    <t>Moottorin hyötysuhde</t>
  </si>
  <si>
    <t>Motor efficiency</t>
  </si>
  <si>
    <t>Moottorin teho</t>
  </si>
  <si>
    <t>Syöttöjännite</t>
  </si>
  <si>
    <t>Nykyinen säätömenetelmä</t>
  </si>
  <si>
    <t>Nesteen tiheys</t>
  </si>
  <si>
    <t>Hyötysuhde</t>
  </si>
  <si>
    <t>Maksimi nostokorkeus</t>
  </si>
  <si>
    <t>Nostokorkeus</t>
  </si>
  <si>
    <t>Tilavuusvirta</t>
  </si>
  <si>
    <t>Nominal head</t>
  </si>
  <si>
    <t>Max head</t>
  </si>
  <si>
    <t>Efficiency</t>
  </si>
  <si>
    <t>Liquid density</t>
  </si>
  <si>
    <t>Existing flow control</t>
  </si>
  <si>
    <t>Supply voltage</t>
  </si>
  <si>
    <t>Required motor power</t>
  </si>
  <si>
    <t>Motor power</t>
  </si>
  <si>
    <t>Annual running time</t>
  </si>
  <si>
    <t>Currency unit</t>
  </si>
  <si>
    <t>Energy price</t>
  </si>
  <si>
    <t>Investment cost</t>
  </si>
  <si>
    <t>Interest rate</t>
  </si>
  <si>
    <t>CO2 emission</t>
  </si>
  <si>
    <t>Annual energy saving</t>
  </si>
  <si>
    <t>with existing control method</t>
  </si>
  <si>
    <t>with new control by ABB drive</t>
  </si>
  <si>
    <t>Saving percentage</t>
  </si>
  <si>
    <t>Max. Druckhöhe</t>
  </si>
  <si>
    <t xml:space="preserve">Wirkungsgrad </t>
  </si>
  <si>
    <t>Erforderliche Motorleistung</t>
  </si>
  <si>
    <t>Pumpen-ID</t>
  </si>
  <si>
    <t>Währungseinheit</t>
  </si>
  <si>
    <t>Economie d'énergie / an</t>
  </si>
  <si>
    <t>avec méthode actuelle</t>
  </si>
  <si>
    <t>avec méthode variateur</t>
  </si>
  <si>
    <t>Référence pompe</t>
  </si>
  <si>
    <t>Nominal volume flow</t>
  </si>
  <si>
    <t xml:space="preserve"> Statische Druckhöhe</t>
  </si>
  <si>
    <t>Nennvolumenstrom</t>
  </si>
  <si>
    <t>Nenndruckhöhe</t>
  </si>
  <si>
    <t>Flüssigkeitsdichte</t>
  </si>
  <si>
    <t>Bestehende Luftmengenregelung</t>
  </si>
  <si>
    <t xml:space="preserve">Netzspannung </t>
  </si>
  <si>
    <t>Motorleistung</t>
  </si>
  <si>
    <t>Motorwirkungsgrad</t>
  </si>
  <si>
    <t>Cálculo de Economia de Energia</t>
  </si>
  <si>
    <t>ACS880-01-430A-3</t>
  </si>
  <si>
    <t>ACS880-01-414A-5</t>
  </si>
  <si>
    <t>ACS880-01-361A-5</t>
  </si>
  <si>
    <t>ACS880-01-260A-5</t>
  </si>
  <si>
    <t>ACS880-01-240A-5</t>
  </si>
  <si>
    <t>ACS880-01-180A-5</t>
  </si>
  <si>
    <t>ACS880-01-156A-5</t>
  </si>
  <si>
    <t>ACS880-01-124A-5</t>
  </si>
  <si>
    <t>ACS880-01-096A-5</t>
  </si>
  <si>
    <t>ACS880-01-77A0-5</t>
  </si>
  <si>
    <t>ACS880-01-65A0-5</t>
  </si>
  <si>
    <t>ACS880-01-52A0-5</t>
  </si>
  <si>
    <t>ACS880-01-040A-5</t>
  </si>
  <si>
    <t>ACS880-01-034A-5</t>
  </si>
  <si>
    <t>ACS880-01-027A-5</t>
  </si>
  <si>
    <t>ACS880-01-021A-5</t>
  </si>
  <si>
    <t>ACS880-01-014A-5</t>
  </si>
  <si>
    <t>ACS880-01-11A0-5</t>
  </si>
  <si>
    <t>ACS880-01-07A6-5</t>
  </si>
  <si>
    <t>ACS880-01-05A2-5</t>
  </si>
  <si>
    <t>ACS880-01-04A8-5</t>
  </si>
  <si>
    <t>ACS880-01-03A4-5</t>
  </si>
  <si>
    <t>ACS880-01-03A0-5</t>
  </si>
  <si>
    <t>ACS880-01-02A1-5</t>
  </si>
  <si>
    <t xml:space="preserve"> 575 V</t>
  </si>
  <si>
    <t>US (60Hz)</t>
  </si>
  <si>
    <t>Dutch</t>
  </si>
  <si>
    <t>Calculatie energiebesparing voor pompen</t>
  </si>
  <si>
    <t>Pomp</t>
  </si>
  <si>
    <t>Nominaal debiet</t>
  </si>
  <si>
    <t>Nominale opvoerhoogte</t>
  </si>
  <si>
    <t>Maximale opvoerhoogte</t>
  </si>
  <si>
    <t>Vloeistof dichtheid</t>
  </si>
  <si>
    <t>Dynamische opvoerhoogte</t>
  </si>
  <si>
    <t>Bestaande debietcontrole</t>
  </si>
  <si>
    <t>Drive en motor</t>
  </si>
  <si>
    <t>Voedingsspanning</t>
  </si>
  <si>
    <t>Benodigd motorvermogen</t>
  </si>
  <si>
    <t>Motorvermogen</t>
  </si>
  <si>
    <t>Motorrendement</t>
  </si>
  <si>
    <t>Verbeterde debietcontrole met frequentieomvormer</t>
  </si>
  <si>
    <t>Debiet profiel</t>
  </si>
  <si>
    <t>Jaarlijkse draaitijd</t>
  </si>
  <si>
    <t>Standaard</t>
  </si>
  <si>
    <t>Som</t>
  </si>
  <si>
    <t>Som moet 100% zijn</t>
  </si>
  <si>
    <t>Economische data</t>
  </si>
  <si>
    <t>Munteenheid</t>
  </si>
  <si>
    <t>Energieprijs</t>
  </si>
  <si>
    <t>Investeringskost</t>
  </si>
  <si>
    <t>Interestvoet</t>
  </si>
  <si>
    <t>CO2 emissie</t>
  </si>
  <si>
    <t>Berekende besparingen</t>
  </si>
  <si>
    <t>Jaarlijkse energiebesparing</t>
  </si>
  <si>
    <t>Energieverbruik</t>
  </si>
  <si>
    <t>met bestaande controle</t>
  </si>
  <si>
    <t>met ABB  frequentieregelaar</t>
  </si>
  <si>
    <t>Besparings percentage</t>
  </si>
  <si>
    <t>Economische resultaten</t>
  </si>
  <si>
    <t>Jaarlijkse besparing</t>
  </si>
  <si>
    <t>Terugbetalingstermijn</t>
  </si>
  <si>
    <t>jaren</t>
  </si>
  <si>
    <t>CO2 besparing</t>
  </si>
  <si>
    <t>ton/jaar</t>
  </si>
  <si>
    <t>Pomp ID</t>
  </si>
  <si>
    <t>debiet controle dmv smoorklep</t>
  </si>
  <si>
    <t>Aan/uit controle</t>
  </si>
  <si>
    <t>Hydraulische controle</t>
  </si>
  <si>
    <t>水泵节能计算工具</t>
  </si>
  <si>
    <t>水泵</t>
  </si>
  <si>
    <t>额定流量</t>
  </si>
  <si>
    <t>额定扬程</t>
  </si>
  <si>
    <t>最大扬程</t>
  </si>
  <si>
    <t>水泵效率</t>
  </si>
  <si>
    <t>液体密度</t>
  </si>
  <si>
    <t>静态扬程</t>
  </si>
  <si>
    <t>现有流量控制</t>
  </si>
  <si>
    <t>传动和电机</t>
  </si>
  <si>
    <t>电源电压</t>
  </si>
  <si>
    <t>电机需求功率</t>
  </si>
  <si>
    <t>电机功率</t>
  </si>
  <si>
    <t>电机效率</t>
  </si>
  <si>
    <t>使用如下变频器控制流量</t>
  </si>
  <si>
    <t>运行状况</t>
  </si>
  <si>
    <t>年运行时间</t>
  </si>
  <si>
    <t>正常年为8760小时,润年为8784小时</t>
  </si>
  <si>
    <t>流量</t>
  </si>
  <si>
    <t>缺省值</t>
  </si>
  <si>
    <t>和必须等于100%</t>
  </si>
  <si>
    <t>经济数据</t>
  </si>
  <si>
    <t>货币单位</t>
  </si>
  <si>
    <t>电价</t>
  </si>
  <si>
    <t>投资成本</t>
  </si>
  <si>
    <t>利率</t>
  </si>
  <si>
    <t>CO2排放换算</t>
  </si>
  <si>
    <t>计算结果</t>
  </si>
  <si>
    <t>年节电</t>
  </si>
  <si>
    <t>年耗电</t>
  </si>
  <si>
    <t>使用现有控制方式</t>
  </si>
  <si>
    <t>使用ABB变频器控制</t>
  </si>
  <si>
    <t>节电百分比</t>
  </si>
  <si>
    <t>年均节省</t>
  </si>
  <si>
    <t>投资回收期</t>
  </si>
  <si>
    <t>年</t>
  </si>
  <si>
    <t>年减排CO2</t>
  </si>
  <si>
    <t>t/年</t>
  </si>
  <si>
    <t>拷贝产品型号并存储数据</t>
  </si>
  <si>
    <t>承诺</t>
  </si>
  <si>
    <t>参考：</t>
  </si>
  <si>
    <t>水泵ID</t>
  </si>
  <si>
    <t>节流控制</t>
  </si>
  <si>
    <t>起/停控制</t>
  </si>
  <si>
    <t>液力耦合控制</t>
  </si>
  <si>
    <t>Tính toán tiết kiệm năng lượng cho máy bơm</t>
  </si>
  <si>
    <t>Máy bơm</t>
  </si>
  <si>
    <t>Lưu lượng danh định</t>
  </si>
  <si>
    <t>m3/ giờ</t>
  </si>
  <si>
    <t>Độ cao danh định</t>
  </si>
  <si>
    <t>Độ cao tối đa</t>
  </si>
  <si>
    <t>Hiệu suất</t>
  </si>
  <si>
    <t>Mật độ chất lỏng</t>
  </si>
  <si>
    <t>Độ cao tĩnh</t>
  </si>
  <si>
    <t>Điều chỉnh lưu lượng hiện hành</t>
  </si>
  <si>
    <t>Biến tần và động cơ</t>
  </si>
  <si>
    <t>Điện áp nguồn</t>
  </si>
  <si>
    <t>Công suất động cơ yêu cầu</t>
  </si>
  <si>
    <t>Công suất động cơ</t>
  </si>
  <si>
    <t>Hiệu suất động cơ</t>
  </si>
  <si>
    <t>Điều khiển được cải tiến cho</t>
  </si>
  <si>
    <t>Biên dạng lưu lượng</t>
  </si>
  <si>
    <t>Thời gian hoạt động hàng năm</t>
  </si>
  <si>
    <t>Năm dương lịch có 8760 giờ, năm nhuận có 8784 giờ</t>
  </si>
  <si>
    <t>Lưu lượng</t>
  </si>
  <si>
    <t>MẶC ĐỊNH</t>
  </si>
  <si>
    <t>Tổng phải bằng 100 %</t>
  </si>
  <si>
    <t>Dữ liệu kinh tế</t>
  </si>
  <si>
    <t>Đơn vị tiền tệ</t>
  </si>
  <si>
    <t>Giá năng lượng</t>
  </si>
  <si>
    <t>Chi phí đầu tư</t>
  </si>
  <si>
    <t>Lãi suất</t>
  </si>
  <si>
    <t>Lượng CO2/ đơn vị</t>
  </si>
  <si>
    <t>Tiết kiệm đã tính toán</t>
  </si>
  <si>
    <t>Tiết kiệm năng lượng/ năm</t>
  </si>
  <si>
    <t>Với điều khiển được cải tiến</t>
  </si>
  <si>
    <t>Tiêu thụ năng lượng hàng năm:</t>
  </si>
  <si>
    <t>Với điều khiển hiện hành</t>
  </si>
  <si>
    <t>Phần trăm tiết kiệm</t>
  </si>
  <si>
    <t>kW/(m3/ giây)</t>
  </si>
  <si>
    <t>Kết quả kinh tế</t>
  </si>
  <si>
    <t>Tiết kiệm hàng năm</t>
  </si>
  <si>
    <t>Chu kỳ trả dần</t>
  </si>
  <si>
    <t>năm</t>
  </si>
  <si>
    <t>Lượng giảm khí CO2 hàng năm</t>
  </si>
  <si>
    <t>t/ năm</t>
  </si>
  <si>
    <t>Sao lưu sản phẩm và tiết kiệm dữ liệu</t>
  </si>
  <si>
    <t>Tham chiếu:</t>
  </si>
  <si>
    <t>ID của máy bơm</t>
  </si>
  <si>
    <t>Điều chỉnh tiết lưu</t>
  </si>
  <si>
    <t>Bật/ tắt điều khiển</t>
  </si>
  <si>
    <t>Điều khiển bằng thủy lực</t>
  </si>
  <si>
    <t>Disclaimer</t>
  </si>
  <si>
    <t>Chinese</t>
  </si>
  <si>
    <t>German</t>
  </si>
  <si>
    <t>French</t>
  </si>
  <si>
    <t>Portuguese</t>
  </si>
  <si>
    <t>Russian</t>
  </si>
  <si>
    <t>Vietnamese</t>
  </si>
  <si>
    <t>Finnish</t>
  </si>
  <si>
    <t>Lưu lượng danh định-1100</t>
  </si>
  <si>
    <t>Điều khiển được cải tiến cho-ACS550-01-246A-4</t>
  </si>
  <si>
    <t xml:space="preserve">Tham chiếu:-any reference text </t>
  </si>
  <si>
    <t>ACQ810-04-377A-4</t>
  </si>
  <si>
    <t>ACQ810-04-480A-4</t>
  </si>
  <si>
    <t>ACQ810-04-570A-4</t>
  </si>
  <si>
    <t>ACQ810-04-634A-4</t>
  </si>
  <si>
    <t>ACQ810-04-700A-4</t>
  </si>
  <si>
    <t>ACS880-01-04A6-2</t>
  </si>
  <si>
    <t>ACS880-01-06A6-2</t>
  </si>
  <si>
    <t>ACS880-01-07A5-2</t>
  </si>
  <si>
    <t>ACS880-01-10A6-2</t>
  </si>
  <si>
    <t>ACS880-01-16A8-2</t>
  </si>
  <si>
    <t>ACS880-01-24A3-2</t>
  </si>
  <si>
    <t>ACS880-01-07A3-7</t>
  </si>
  <si>
    <t>ACS880-01-031A-2</t>
  </si>
  <si>
    <t>ACS880-01-09A8-7</t>
  </si>
  <si>
    <t>ACS880-01-046A-2</t>
  </si>
  <si>
    <t>ACS880-01-14A2-7</t>
  </si>
  <si>
    <t>ACS880-01-061A-2</t>
  </si>
  <si>
    <t>ACS880-01-018A-7</t>
  </si>
  <si>
    <t>ACS880-01-075A-2</t>
  </si>
  <si>
    <t>ACS880-01-022A-7</t>
  </si>
  <si>
    <t>ACS880-01-087A-2</t>
  </si>
  <si>
    <t>ACS880-01-026A-7</t>
  </si>
  <si>
    <t>ACS880-01-115A-2</t>
  </si>
  <si>
    <t>ACS880-01-035A-7</t>
  </si>
  <si>
    <t>ACS880-01-145A-2</t>
  </si>
  <si>
    <t>ACS880-01-042A-7</t>
  </si>
  <si>
    <t>ACS880-01-170A-2</t>
  </si>
  <si>
    <t>ACS880-01-049A-7</t>
  </si>
  <si>
    <t>ACS880-01-206A-2</t>
  </si>
  <si>
    <t>ACS880-01-061A-7</t>
  </si>
  <si>
    <t>ACS880-01-274A-2</t>
  </si>
  <si>
    <t>ACS880-01-084A-7</t>
  </si>
  <si>
    <t>ACS880-01-098A-7</t>
  </si>
  <si>
    <t>ACS880-01-119A-7</t>
  </si>
  <si>
    <t>ACS880-01-142A-7</t>
  </si>
  <si>
    <t>ACS880-01-174A-7</t>
  </si>
  <si>
    <t>ACS880-01-210A-7</t>
  </si>
  <si>
    <t>ACS880-01-271A-7</t>
  </si>
  <si>
    <t>ACS880-07-0585A-3</t>
  </si>
  <si>
    <t>ACS880-07-0460A-5</t>
  </si>
  <si>
    <t>ACS880-07-0800A-7</t>
  </si>
  <si>
    <t>ACS880-07-0650A-3</t>
  </si>
  <si>
    <t>ACS880-07-0503A-5</t>
  </si>
  <si>
    <t>ACS880-07-0725A-3</t>
  </si>
  <si>
    <t>ACS880-07-0583A-5</t>
  </si>
  <si>
    <t>ACS880-07-0820A-3</t>
  </si>
  <si>
    <t>ACS880-07-0635A-5</t>
  </si>
  <si>
    <t>ACS880-07-0880A-3</t>
  </si>
  <si>
    <t>ACS880-07-0715A-5</t>
  </si>
  <si>
    <t>ACS880-07-1140A-3</t>
  </si>
  <si>
    <t>ACS880-07-0820A-5</t>
  </si>
  <si>
    <t>ACS880-07-1070A-5</t>
  </si>
  <si>
    <t>ACS880-07-1480A-3</t>
  </si>
  <si>
    <t>ACS880-07-1320A-5</t>
  </si>
  <si>
    <t>ACS880-07-1760A-3</t>
  </si>
  <si>
    <t>ACS880-07-1160A-7</t>
  </si>
  <si>
    <t>ACS880-07-1580A-5</t>
  </si>
  <si>
    <t>ACS880-07-2610A-3</t>
  </si>
  <si>
    <t>ACS880-07-1980A-5</t>
  </si>
  <si>
    <t>ACS880-07-1650A-7</t>
  </si>
  <si>
    <t>ACS880-07-2300A-7</t>
  </si>
  <si>
    <t>ACS880-07-2860A-7</t>
  </si>
  <si>
    <t>PumpSave 5.3</t>
  </si>
  <si>
    <t>ACS580</t>
  </si>
  <si>
    <t>ACS580-01-02A6-4</t>
  </si>
  <si>
    <t>ACS580-01-03A3-4</t>
  </si>
  <si>
    <t>ACS580-01-04A0-4</t>
  </si>
  <si>
    <t>ACS580-01-05A6-4</t>
  </si>
  <si>
    <t>ACS580-01-07A2-4</t>
  </si>
  <si>
    <t>ACS580-01-09A4-4</t>
  </si>
  <si>
    <t>ACS580-01-12A6-4</t>
  </si>
  <si>
    <t>ACS580-01-017A-4</t>
  </si>
  <si>
    <t>ACS580-01-025A-4</t>
  </si>
  <si>
    <t>ACS580-01-032A-4</t>
  </si>
  <si>
    <t>ACS580-01-038A-4</t>
  </si>
  <si>
    <t>ACS580-01-045A-4</t>
  </si>
  <si>
    <t>ACS580-01-061A-4</t>
  </si>
  <si>
    <t>ACS580-01-072A-4</t>
  </si>
  <si>
    <t>ACS580-01-087A-4</t>
  </si>
  <si>
    <t>ACS580-01-105A-4</t>
  </si>
  <si>
    <t>ACS580-01-145A-4</t>
  </si>
  <si>
    <t>ACS580-01-169A-4</t>
  </si>
  <si>
    <t>ACS580-01-206A-4</t>
  </si>
  <si>
    <t>ACS580-01-246A-4</t>
  </si>
  <si>
    <t>ACS580-01-293A-4</t>
  </si>
  <si>
    <t>ACS580-01-363A-4</t>
  </si>
  <si>
    <t>ACS580-01-430A-4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</si>
</sst>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0.##\ &quot;kW&quot;"/>
    <numFmt numFmtId="167" formatCode="0\ &quot;kW&quot;"/>
    <numFmt numFmtId="168" formatCode="0.0000"/>
    <numFmt numFmtId="169" formatCode="#,##0.00\ &quot;€&quot;"/>
    <numFmt numFmtId="170" formatCode="#,##0.00_ ;\-#,##0.00\ "/>
    <numFmt numFmtId="171" formatCode="#,##0.0_ ;\-#,##0.0\ "/>
    <numFmt numFmtId="172" formatCode="#,##0_ ;\-#,##0\ 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MS Sans Serif"/>
      <family val="2"/>
    </font>
    <font>
      <b/>
      <sz val="10"/>
      <name val="Helv"/>
    </font>
    <font>
      <b/>
      <sz val="10"/>
      <name val="MS Sans Serif"/>
      <family val="2"/>
    </font>
    <font>
      <sz val="10"/>
      <name val="Arial"/>
      <family val="2"/>
    </font>
    <font>
      <sz val="10"/>
      <name val="Helv"/>
    </font>
    <font>
      <b/>
      <u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55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Symbol"/>
      <family val="1"/>
      <charset val="2"/>
    </font>
    <font>
      <b/>
      <sz val="9"/>
      <name val="Arial"/>
      <family val="2"/>
    </font>
    <font>
      <sz val="8"/>
      <name val="Helv"/>
    </font>
    <font>
      <b/>
      <sz val="8"/>
      <name val="Helv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Helv"/>
    </font>
    <font>
      <vertAlign val="subscript"/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9" fillId="0" borderId="0"/>
    <xf numFmtId="0" fontId="9" fillId="0" borderId="0"/>
    <xf numFmtId="0" fontId="8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>
      <protection hidden="1"/>
    </xf>
    <xf numFmtId="0" fontId="8" fillId="0" borderId="0"/>
    <xf numFmtId="0" fontId="8" fillId="0" borderId="0"/>
    <xf numFmtId="0" fontId="42" fillId="0" borderId="0"/>
    <xf numFmtId="0" fontId="43" fillId="0" borderId="0"/>
  </cellStyleXfs>
  <cellXfs count="450">
    <xf numFmtId="0" fontId="0" fillId="0" borderId="0" xfId="0"/>
    <xf numFmtId="0" fontId="1" fillId="2" borderId="0" xfId="0" applyFont="1" applyFill="1" applyBorder="1"/>
    <xf numFmtId="0" fontId="3" fillId="0" borderId="0" xfId="0" applyFont="1"/>
    <xf numFmtId="0" fontId="2" fillId="0" borderId="0" xfId="0" applyFont="1"/>
    <xf numFmtId="0" fontId="0" fillId="0" borderId="0" xfId="0" applyFont="1"/>
    <xf numFmtId="0" fontId="9" fillId="0" borderId="0" xfId="1" applyFont="1" applyFill="1" applyProtection="1"/>
    <xf numFmtId="0" fontId="9" fillId="0" borderId="0" xfId="2" applyFont="1" applyFill="1" applyAlignment="1"/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8" fillId="0" borderId="0" xfId="3"/>
    <xf numFmtId="0" fontId="9" fillId="0" borderId="0" xfId="2" applyFont="1" applyFill="1"/>
    <xf numFmtId="0" fontId="10" fillId="0" borderId="0" xfId="3" applyFont="1"/>
    <xf numFmtId="0" fontId="8" fillId="0" borderId="0" xfId="3" quotePrefix="1"/>
    <xf numFmtId="0" fontId="11" fillId="0" borderId="0" xfId="1" applyFont="1" applyFill="1" applyProtection="1"/>
    <xf numFmtId="0" fontId="9" fillId="0" borderId="0" xfId="1" applyFont="1" applyFill="1" applyAlignment="1">
      <alignment horizontal="right"/>
    </xf>
    <xf numFmtId="0" fontId="9" fillId="0" borderId="1" xfId="1" applyFont="1" applyFill="1" applyBorder="1"/>
    <xf numFmtId="0" fontId="9" fillId="0" borderId="2" xfId="1" applyFont="1" applyFill="1" applyBorder="1"/>
    <xf numFmtId="0" fontId="9" fillId="0" borderId="3" xfId="1" applyFont="1" applyFill="1" applyBorder="1"/>
    <xf numFmtId="0" fontId="8" fillId="3" borderId="0" xfId="3" applyFill="1"/>
    <xf numFmtId="0" fontId="9" fillId="0" borderId="4" xfId="1" applyFont="1" applyFill="1" applyBorder="1" applyProtection="1"/>
    <xf numFmtId="0" fontId="8" fillId="0" borderId="0" xfId="3" applyNumberFormat="1"/>
    <xf numFmtId="0" fontId="10" fillId="0" borderId="5" xfId="3" applyFont="1" applyBorder="1"/>
    <xf numFmtId="0" fontId="13" fillId="0" borderId="0" xfId="1" applyFont="1" applyFill="1" applyBorder="1"/>
    <xf numFmtId="0" fontId="13" fillId="0" borderId="0" xfId="1" applyFont="1" applyFill="1" applyAlignment="1">
      <alignment horizontal="left"/>
    </xf>
    <xf numFmtId="1" fontId="13" fillId="0" borderId="0" xfId="1" applyNumberFormat="1" applyFont="1" applyFill="1" applyAlignment="1">
      <alignment horizontal="left"/>
    </xf>
    <xf numFmtId="0" fontId="13" fillId="0" borderId="0" xfId="5" applyFont="1" applyAlignment="1">
      <alignment horizontal="left"/>
    </xf>
    <xf numFmtId="0" fontId="13" fillId="0" borderId="0" xfId="1" applyFont="1" applyFill="1"/>
    <xf numFmtId="0" fontId="13" fillId="0" borderId="0" xfId="5" applyFont="1"/>
    <xf numFmtId="0" fontId="13" fillId="0" borderId="0" xfId="2" applyFont="1" applyFill="1"/>
    <xf numFmtId="0" fontId="13" fillId="0" borderId="6" xfId="1" applyFont="1" applyFill="1" applyBorder="1" applyAlignment="1">
      <alignment horizontal="left"/>
    </xf>
    <xf numFmtId="0" fontId="15" fillId="0" borderId="0" xfId="1" applyFont="1" applyFill="1" applyBorder="1"/>
    <xf numFmtId="1" fontId="15" fillId="0" borderId="0" xfId="1" applyNumberFormat="1" applyFont="1" applyFill="1" applyAlignment="1">
      <alignment horizontal="center"/>
    </xf>
    <xf numFmtId="0" fontId="16" fillId="0" borderId="0" xfId="1" applyFont="1" applyFill="1" applyAlignment="1">
      <alignment horizontal="left"/>
    </xf>
    <xf numFmtId="0" fontId="15" fillId="0" borderId="0" xfId="1" applyFont="1" applyFill="1" applyAlignment="1">
      <alignment horizontal="left"/>
    </xf>
    <xf numFmtId="0" fontId="17" fillId="0" borderId="6" xfId="1" applyFont="1" applyFill="1" applyBorder="1" applyAlignment="1">
      <alignment horizontal="left"/>
    </xf>
    <xf numFmtId="0" fontId="15" fillId="0" borderId="0" xfId="5" applyFont="1" applyAlignment="1">
      <alignment horizontal="left"/>
    </xf>
    <xf numFmtId="0" fontId="15" fillId="0" borderId="0" xfId="1" applyFont="1" applyFill="1"/>
    <xf numFmtId="0" fontId="17" fillId="0" borderId="0" xfId="1" applyFont="1" applyFill="1"/>
    <xf numFmtId="0" fontId="15" fillId="0" borderId="0" xfId="5" applyFont="1"/>
    <xf numFmtId="0" fontId="15" fillId="0" borderId="0" xfId="2" applyFont="1" applyFill="1"/>
    <xf numFmtId="0" fontId="18" fillId="0" borderId="6" xfId="1" applyFont="1" applyFill="1" applyBorder="1"/>
    <xf numFmtId="0" fontId="18" fillId="0" borderId="0" xfId="1" applyFont="1" applyFill="1"/>
    <xf numFmtId="0" fontId="19" fillId="0" borderId="0" xfId="1" applyFont="1" applyFill="1"/>
    <xf numFmtId="0" fontId="15" fillId="0" borderId="0" xfId="2" applyFont="1" applyFill="1" applyBorder="1"/>
    <xf numFmtId="0" fontId="15" fillId="0" borderId="6" xfId="1" applyFont="1" applyFill="1" applyBorder="1" applyAlignment="1">
      <alignment horizontal="left"/>
    </xf>
    <xf numFmtId="164" fontId="20" fillId="0" borderId="0" xfId="2" applyNumberFormat="1" applyFont="1" applyFill="1" applyBorder="1"/>
    <xf numFmtId="0" fontId="20" fillId="0" borderId="0" xfId="1" applyFont="1" applyFill="1"/>
    <xf numFmtId="1" fontId="20" fillId="0" borderId="0" xfId="1" applyNumberFormat="1" applyFont="1" applyFill="1"/>
    <xf numFmtId="0" fontId="20" fillId="0" borderId="0" xfId="1" applyFont="1" applyFill="1" applyAlignment="1">
      <alignment horizontal="left"/>
    </xf>
    <xf numFmtId="0" fontId="20" fillId="0" borderId="6" xfId="1" applyFont="1" applyFill="1" applyBorder="1" applyAlignment="1">
      <alignment horizontal="left"/>
    </xf>
    <xf numFmtId="0" fontId="20" fillId="0" borderId="0" xfId="5" applyFont="1" applyAlignment="1">
      <alignment horizontal="left"/>
    </xf>
    <xf numFmtId="0" fontId="20" fillId="0" borderId="0" xfId="2" applyFont="1" applyFill="1"/>
    <xf numFmtId="0" fontId="21" fillId="0" borderId="0" xfId="1" applyFont="1" applyFill="1"/>
    <xf numFmtId="0" fontId="20" fillId="0" borderId="0" xfId="5" applyFont="1"/>
    <xf numFmtId="0" fontId="22" fillId="0" borderId="0" xfId="2" applyFont="1" applyFill="1" applyBorder="1" applyAlignment="1">
      <alignment horizontal="right"/>
    </xf>
    <xf numFmtId="0" fontId="13" fillId="0" borderId="0" xfId="1" applyFont="1" applyFill="1" applyAlignment="1">
      <alignment horizontal="right"/>
    </xf>
    <xf numFmtId="1" fontId="22" fillId="0" borderId="0" xfId="1" applyNumberFormat="1" applyFont="1" applyFill="1" applyAlignment="1">
      <alignment horizontal="right"/>
    </xf>
    <xf numFmtId="0" fontId="22" fillId="0" borderId="0" xfId="1" applyFont="1" applyFill="1" applyAlignment="1">
      <alignment horizontal="left"/>
    </xf>
    <xf numFmtId="0" fontId="22" fillId="0" borderId="0" xfId="1" applyFont="1" applyFill="1" applyAlignment="1">
      <alignment horizontal="right"/>
    </xf>
    <xf numFmtId="0" fontId="22" fillId="0" borderId="6" xfId="1" applyFont="1" applyFill="1" applyBorder="1" applyAlignment="1">
      <alignment horizontal="left"/>
    </xf>
    <xf numFmtId="0" fontId="22" fillId="0" borderId="0" xfId="5" applyFont="1" applyAlignment="1">
      <alignment horizontal="left"/>
    </xf>
    <xf numFmtId="0" fontId="22" fillId="0" borderId="0" xfId="1" applyFont="1" applyFill="1"/>
    <xf numFmtId="0" fontId="22" fillId="0" borderId="0" xfId="5" applyFont="1"/>
    <xf numFmtId="0" fontId="22" fillId="0" borderId="0" xfId="2" applyFont="1" applyFill="1"/>
    <xf numFmtId="0" fontId="23" fillId="0" borderId="6" xfId="1" applyFont="1" applyFill="1" applyBorder="1"/>
    <xf numFmtId="0" fontId="23" fillId="0" borderId="0" xfId="1" applyFont="1" applyFill="1"/>
    <xf numFmtId="0" fontId="11" fillId="0" borderId="0" xfId="2" applyFont="1" applyFill="1" applyBorder="1" applyAlignment="1">
      <alignment horizontal="right"/>
    </xf>
    <xf numFmtId="0" fontId="15" fillId="0" borderId="0" xfId="1" applyFont="1" applyFill="1" applyAlignment="1">
      <alignment horizontal="right"/>
    </xf>
    <xf numFmtId="1" fontId="11" fillId="0" borderId="0" xfId="1" applyNumberFormat="1" applyFont="1" applyFill="1" applyAlignment="1">
      <alignment horizontal="right"/>
    </xf>
    <xf numFmtId="0" fontId="11" fillId="0" borderId="0" xfId="5" applyFont="1"/>
    <xf numFmtId="0" fontId="11" fillId="0" borderId="0" xfId="1" applyFont="1" applyFill="1" applyAlignment="1">
      <alignment horizontal="left"/>
    </xf>
    <xf numFmtId="0" fontId="11" fillId="0" borderId="0" xfId="1" applyFont="1" applyFill="1" applyAlignment="1">
      <alignment horizontal="right"/>
    </xf>
    <xf numFmtId="0" fontId="11" fillId="0" borderId="6" xfId="5" applyFont="1" applyBorder="1"/>
    <xf numFmtId="0" fontId="11" fillId="0" borderId="0" xfId="5" applyFont="1" applyAlignment="1">
      <alignment horizontal="left"/>
    </xf>
    <xf numFmtId="0" fontId="11" fillId="0" borderId="0" xfId="1" applyFont="1" applyFill="1"/>
    <xf numFmtId="0" fontId="11" fillId="0" borderId="0" xfId="2" applyFont="1" applyFill="1"/>
    <xf numFmtId="0" fontId="11" fillId="0" borderId="2" xfId="5" applyFont="1" applyBorder="1" applyAlignment="1">
      <alignment horizontal="center"/>
    </xf>
    <xf numFmtId="0" fontId="11" fillId="0" borderId="4" xfId="2" applyFont="1" applyFill="1" applyBorder="1" applyAlignment="1">
      <alignment horizontal="right"/>
    </xf>
    <xf numFmtId="1" fontId="11" fillId="0" borderId="0" xfId="1" applyNumberFormat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0" xfId="2" applyFont="1" applyFill="1" applyAlignment="1">
      <alignment horizontal="center"/>
    </xf>
    <xf numFmtId="0" fontId="11" fillId="0" borderId="0" xfId="5" applyFont="1" applyAlignment="1">
      <alignment horizontal="center"/>
    </xf>
    <xf numFmtId="165" fontId="11" fillId="0" borderId="0" xfId="2" applyNumberFormat="1" applyFont="1" applyFill="1" applyBorder="1"/>
    <xf numFmtId="166" fontId="15" fillId="0" borderId="0" xfId="1" applyNumberFormat="1" applyFont="1" applyFill="1"/>
    <xf numFmtId="1" fontId="24" fillId="0" borderId="0" xfId="1" applyNumberFormat="1" applyFont="1" applyFill="1"/>
    <xf numFmtId="166" fontId="11" fillId="0" borderId="0" xfId="1" applyNumberFormat="1" applyFont="1" applyFill="1"/>
    <xf numFmtId="166" fontId="11" fillId="0" borderId="6" xfId="1" applyNumberFormat="1" applyFont="1" applyFill="1" applyBorder="1"/>
    <xf numFmtId="0" fontId="25" fillId="0" borderId="0" xfId="1" applyFont="1" applyFill="1"/>
    <xf numFmtId="0" fontId="25" fillId="0" borderId="6" xfId="1" applyFont="1" applyFill="1" applyBorder="1"/>
    <xf numFmtId="0" fontId="11" fillId="0" borderId="0" xfId="1" applyNumberFormat="1" applyFont="1" applyFill="1"/>
    <xf numFmtId="2" fontId="11" fillId="0" borderId="0" xfId="2" applyNumberFormat="1" applyFont="1" applyFill="1" applyBorder="1"/>
    <xf numFmtId="0" fontId="25" fillId="0" borderId="0" xfId="2" applyFont="1" applyFill="1"/>
    <xf numFmtId="0" fontId="11" fillId="0" borderId="0" xfId="1" applyFont="1" applyFill="1" applyBorder="1"/>
    <xf numFmtId="164" fontId="11" fillId="0" borderId="0" xfId="2" applyNumberFormat="1" applyFont="1" applyFill="1" applyBorder="1"/>
    <xf numFmtId="0" fontId="11" fillId="0" borderId="6" xfId="1" applyFont="1" applyFill="1" applyBorder="1"/>
    <xf numFmtId="0" fontId="11" fillId="0" borderId="0" xfId="1" quotePrefix="1" applyFont="1" applyFill="1" applyAlignment="1">
      <alignment horizontal="left"/>
    </xf>
    <xf numFmtId="164" fontId="15" fillId="0" borderId="0" xfId="2" applyNumberFormat="1" applyFont="1" applyFill="1" applyBorder="1"/>
    <xf numFmtId="1" fontId="11" fillId="0" borderId="0" xfId="2" applyNumberFormat="1" applyFont="1" applyFill="1" applyBorder="1"/>
    <xf numFmtId="167" fontId="11" fillId="0" borderId="0" xfId="1" applyNumberFormat="1" applyFont="1" applyFill="1"/>
    <xf numFmtId="167" fontId="15" fillId="0" borderId="0" xfId="1" applyNumberFormat="1" applyFont="1" applyFill="1"/>
    <xf numFmtId="0" fontId="25" fillId="0" borderId="6" xfId="2" applyFont="1" applyFill="1" applyBorder="1"/>
    <xf numFmtId="167" fontId="11" fillId="0" borderId="6" xfId="1" applyNumberFormat="1" applyFont="1" applyFill="1" applyBorder="1"/>
    <xf numFmtId="1" fontId="15" fillId="0" borderId="0" xfId="2" applyNumberFormat="1" applyFont="1" applyFill="1" applyBorder="1"/>
    <xf numFmtId="167" fontId="26" fillId="0" borderId="0" xfId="1" applyNumberFormat="1" applyFont="1" applyFill="1"/>
    <xf numFmtId="167" fontId="26" fillId="0" borderId="6" xfId="1" applyNumberFormat="1" applyFont="1" applyFill="1" applyBorder="1"/>
    <xf numFmtId="0" fontId="26" fillId="0" borderId="0" xfId="1" applyFont="1" applyFill="1"/>
    <xf numFmtId="0" fontId="26" fillId="0" borderId="0" xfId="2" applyFont="1" applyFill="1"/>
    <xf numFmtId="167" fontId="27" fillId="0" borderId="0" xfId="1" applyNumberFormat="1" applyFont="1" applyFill="1"/>
    <xf numFmtId="0" fontId="11" fillId="0" borderId="0" xfId="1" applyFont="1" applyFill="1" applyProtection="1">
      <protection hidden="1"/>
    </xf>
    <xf numFmtId="167" fontId="25" fillId="0" borderId="0" xfId="1" applyNumberFormat="1" applyFont="1" applyFill="1"/>
    <xf numFmtId="167" fontId="25" fillId="0" borderId="6" xfId="1" applyNumberFormat="1" applyFont="1" applyFill="1" applyBorder="1"/>
    <xf numFmtId="167" fontId="18" fillId="0" borderId="0" xfId="1" applyNumberFormat="1" applyFont="1" applyFill="1"/>
    <xf numFmtId="0" fontId="11" fillId="0" borderId="6" xfId="2" applyFont="1" applyFill="1" applyBorder="1"/>
    <xf numFmtId="0" fontId="11" fillId="0" borderId="0" xfId="2" applyFont="1" applyFill="1" applyBorder="1"/>
    <xf numFmtId="1" fontId="24" fillId="0" borderId="0" xfId="5" applyNumberFormat="1" applyFont="1"/>
    <xf numFmtId="0" fontId="20" fillId="0" borderId="6" xfId="2" applyFont="1" applyFill="1" applyBorder="1"/>
    <xf numFmtId="0" fontId="11" fillId="0" borderId="0" xfId="1" applyNumberFormat="1" applyFont="1" applyFill="1" applyBorder="1"/>
    <xf numFmtId="0" fontId="15" fillId="0" borderId="0" xfId="1" applyNumberFormat="1" applyFont="1" applyFill="1" applyBorder="1"/>
    <xf numFmtId="0" fontId="15" fillId="0" borderId="6" xfId="1" applyFont="1" applyFill="1" applyBorder="1"/>
    <xf numFmtId="0" fontId="15" fillId="0" borderId="0" xfId="5" applyFont="1" applyAlignment="1">
      <alignment horizontal="center"/>
    </xf>
    <xf numFmtId="2" fontId="11" fillId="0" borderId="0" xfId="1" applyNumberFormat="1" applyFont="1" applyFill="1" applyBorder="1"/>
    <xf numFmtId="1" fontId="24" fillId="0" borderId="0" xfId="1" applyNumberFormat="1" applyFont="1" applyFill="1" applyBorder="1"/>
    <xf numFmtId="2" fontId="15" fillId="0" borderId="0" xfId="1" applyNumberFormat="1" applyFont="1" applyFill="1" applyBorder="1"/>
    <xf numFmtId="2" fontId="24" fillId="0" borderId="0" xfId="1" applyNumberFormat="1" applyFont="1" applyFill="1" applyBorder="1"/>
    <xf numFmtId="1" fontId="11" fillId="0" borderId="0" xfId="1" applyNumberFormat="1" applyFont="1" applyFill="1" applyBorder="1"/>
    <xf numFmtId="1" fontId="15" fillId="0" borderId="0" xfId="1" applyNumberFormat="1" applyFont="1" applyFill="1" applyBorder="1"/>
    <xf numFmtId="0" fontId="11" fillId="0" borderId="0" xfId="5" applyNumberFormat="1" applyFont="1"/>
    <xf numFmtId="0" fontId="11" fillId="0" borderId="0" xfId="6" applyFont="1" applyFill="1" applyBorder="1" applyAlignment="1">
      <alignment horizontal="center" vertical="center"/>
    </xf>
    <xf numFmtId="0" fontId="11" fillId="0" borderId="0" xfId="5" applyFont="1" applyBorder="1"/>
    <xf numFmtId="0" fontId="28" fillId="0" borderId="0" xfId="6" applyFont="1" applyFill="1" applyBorder="1" applyAlignment="1">
      <alignment horizontal="center" vertical="center"/>
    </xf>
    <xf numFmtId="165" fontId="11" fillId="0" borderId="0" xfId="1" applyNumberFormat="1" applyFont="1" applyFill="1" applyBorder="1"/>
    <xf numFmtId="164" fontId="11" fillId="0" borderId="0" xfId="1" applyNumberFormat="1" applyFont="1" applyFill="1" applyBorder="1"/>
    <xf numFmtId="164" fontId="15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2" applyNumberFormat="1" applyFont="1" applyFill="1" applyBorder="1"/>
    <xf numFmtId="0" fontId="20" fillId="0" borderId="0" xfId="2" applyNumberFormat="1" applyFont="1" applyFill="1" applyBorder="1"/>
    <xf numFmtId="0" fontId="22" fillId="0" borderId="0" xfId="2" applyNumberFormat="1" applyFont="1" applyFill="1" applyBorder="1" applyAlignment="1">
      <alignment horizontal="right"/>
    </xf>
    <xf numFmtId="165" fontId="15" fillId="0" borderId="0" xfId="1" applyNumberFormat="1" applyFont="1" applyFill="1" applyBorder="1"/>
    <xf numFmtId="0" fontId="12" fillId="0" borderId="0" xfId="1" applyFont="1" applyFill="1"/>
    <xf numFmtId="0" fontId="12" fillId="4" borderId="0" xfId="1" applyFont="1" applyFill="1"/>
    <xf numFmtId="0" fontId="9" fillId="0" borderId="6" xfId="1" applyFont="1" applyFill="1" applyBorder="1" applyAlignment="1">
      <alignment horizontal="left"/>
    </xf>
    <xf numFmtId="1" fontId="11" fillId="0" borderId="0" xfId="5" applyNumberFormat="1" applyFont="1"/>
    <xf numFmtId="0" fontId="29" fillId="0" borderId="0" xfId="1" applyFont="1" applyFill="1" applyBorder="1"/>
    <xf numFmtId="167" fontId="29" fillId="0" borderId="6" xfId="1" applyNumberFormat="1" applyFont="1" applyFill="1" applyBorder="1"/>
    <xf numFmtId="0" fontId="29" fillId="0" borderId="0" xfId="1" applyFont="1" applyFill="1" applyAlignment="1">
      <alignment horizontal="left"/>
    </xf>
    <xf numFmtId="0" fontId="15" fillId="0" borderId="0" xfId="1" applyFont="1" applyFill="1" applyBorder="1" applyProtection="1">
      <protection hidden="1"/>
    </xf>
    <xf numFmtId="0" fontId="15" fillId="0" borderId="0" xfId="2" applyFont="1" applyFill="1" applyBorder="1" applyProtection="1">
      <protection hidden="1"/>
    </xf>
    <xf numFmtId="0" fontId="3" fillId="0" borderId="0" xfId="0" applyFont="1" applyAlignment="1"/>
    <xf numFmtId="0" fontId="0" fillId="0" borderId="0" xfId="0" applyAlignment="1"/>
    <xf numFmtId="0" fontId="36" fillId="0" borderId="0" xfId="1" applyFont="1" applyFill="1" applyBorder="1"/>
    <xf numFmtId="0" fontId="37" fillId="0" borderId="0" xfId="1" applyFont="1" applyFill="1" applyBorder="1"/>
    <xf numFmtId="1" fontId="36" fillId="0" borderId="0" xfId="1" applyNumberFormat="1" applyFont="1" applyFill="1" applyBorder="1"/>
    <xf numFmtId="1" fontId="34" fillId="0" borderId="0" xfId="5" applyNumberFormat="1" applyFont="1"/>
    <xf numFmtId="0" fontId="35" fillId="0" borderId="0" xfId="5" applyFont="1"/>
    <xf numFmtId="0" fontId="34" fillId="0" borderId="0" xfId="5" applyFont="1"/>
    <xf numFmtId="0" fontId="34" fillId="0" borderId="6" xfId="5" applyFont="1" applyBorder="1"/>
    <xf numFmtId="0" fontId="36" fillId="0" borderId="0" xfId="5" applyFont="1"/>
    <xf numFmtId="0" fontId="36" fillId="0" borderId="6" xfId="5" applyFont="1" applyBorder="1"/>
    <xf numFmtId="0" fontId="0" fillId="0" borderId="0" xfId="0"/>
    <xf numFmtId="0" fontId="15" fillId="0" borderId="0" xfId="1" applyFont="1" applyFill="1" applyBorder="1" applyAlignment="1" applyProtection="1">
      <protection hidden="1"/>
    </xf>
    <xf numFmtId="0" fontId="37" fillId="0" borderId="0" xfId="0" applyFont="1" applyAlignment="1"/>
    <xf numFmtId="0" fontId="37" fillId="0" borderId="0" xfId="0" applyFont="1" applyAlignment="1">
      <alignment horizontal="right"/>
    </xf>
    <xf numFmtId="0" fontId="0" fillId="6" borderId="0" xfId="0" applyFill="1"/>
    <xf numFmtId="0" fontId="15" fillId="0" borderId="7" xfId="2" applyFont="1" applyFill="1" applyBorder="1" applyAlignment="1" applyProtection="1">
      <alignment horizontal="left"/>
      <protection hidden="1"/>
    </xf>
    <xf numFmtId="0" fontId="0" fillId="0" borderId="8" xfId="0" applyBorder="1"/>
    <xf numFmtId="0" fontId="0" fillId="0" borderId="17" xfId="0" applyBorder="1"/>
    <xf numFmtId="0" fontId="15" fillId="0" borderId="7" xfId="1" applyFont="1" applyFill="1" applyBorder="1" applyAlignment="1" applyProtection="1">
      <alignment horizontal="center"/>
      <protection hidden="1"/>
    </xf>
    <xf numFmtId="0" fontId="15" fillId="0" borderId="11" xfId="1" applyFont="1" applyFill="1" applyBorder="1" applyAlignment="1" applyProtection="1">
      <alignment horizontal="center"/>
      <protection hidden="1"/>
    </xf>
    <xf numFmtId="0" fontId="0" fillId="0" borderId="0" xfId="0" applyBorder="1"/>
    <xf numFmtId="0" fontId="15" fillId="0" borderId="14" xfId="1" applyFont="1" applyFill="1" applyBorder="1" applyProtection="1">
      <protection hidden="1"/>
    </xf>
    <xf numFmtId="0" fontId="38" fillId="0" borderId="7" xfId="1" applyFont="1" applyFill="1" applyBorder="1" applyProtection="1"/>
    <xf numFmtId="0" fontId="9" fillId="0" borderId="8" xfId="1" applyFont="1" applyFill="1" applyBorder="1" applyProtection="1"/>
    <xf numFmtId="0" fontId="38" fillId="0" borderId="11" xfId="1" applyFont="1" applyFill="1" applyBorder="1" applyProtection="1"/>
    <xf numFmtId="0" fontId="0" fillId="0" borderId="12" xfId="0" applyBorder="1"/>
    <xf numFmtId="3" fontId="15" fillId="0" borderId="12" xfId="7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7" xfId="1" applyFont="1" applyFill="1" applyBorder="1" applyProtection="1"/>
    <xf numFmtId="0" fontId="9" fillId="0" borderId="11" xfId="1" applyFont="1" applyFill="1" applyBorder="1" applyProtection="1"/>
    <xf numFmtId="0" fontId="9" fillId="0" borderId="11" xfId="1" applyFont="1" applyFill="1" applyBorder="1" applyAlignment="1" applyProtection="1">
      <alignment horizontal="center"/>
    </xf>
    <xf numFmtId="0" fontId="9" fillId="0" borderId="12" xfId="1" applyFont="1" applyFill="1" applyBorder="1" applyAlignment="1" applyProtection="1"/>
    <xf numFmtId="0" fontId="9" fillId="0" borderId="12" xfId="8" applyFill="1" applyBorder="1" applyProtection="1"/>
    <xf numFmtId="1" fontId="9" fillId="0" borderId="11" xfId="1" applyNumberFormat="1" applyFont="1" applyFill="1" applyBorder="1" applyAlignment="1" applyProtection="1">
      <alignment horizontal="right"/>
    </xf>
    <xf numFmtId="1" fontId="9" fillId="0" borderId="11" xfId="1" applyNumberFormat="1" applyFont="1" applyFill="1" applyBorder="1" applyProtection="1"/>
    <xf numFmtId="1" fontId="9" fillId="0" borderId="14" xfId="1" applyNumberFormat="1" applyFont="1" applyFill="1" applyBorder="1" applyProtection="1"/>
    <xf numFmtId="0" fontId="9" fillId="0" borderId="0" xfId="1" applyFont="1" applyFill="1" applyAlignment="1"/>
    <xf numFmtId="0" fontId="9" fillId="0" borderId="8" xfId="1" applyFont="1" applyFill="1" applyBorder="1" applyAlignment="1">
      <alignment horizontal="center"/>
    </xf>
    <xf numFmtId="0" fontId="9" fillId="0" borderId="8" xfId="1" applyFont="1" applyFill="1" applyBorder="1" applyAlignment="1"/>
    <xf numFmtId="0" fontId="9" fillId="0" borderId="17" xfId="1" applyFont="1" applyFill="1" applyBorder="1" applyAlignment="1">
      <alignment horizontal="right"/>
    </xf>
    <xf numFmtId="0" fontId="9" fillId="0" borderId="11" xfId="1" applyFont="1" applyFill="1" applyBorder="1"/>
    <xf numFmtId="0" fontId="9" fillId="0" borderId="12" xfId="1" applyFont="1" applyFill="1" applyBorder="1" applyAlignment="1">
      <alignment horizontal="right"/>
    </xf>
    <xf numFmtId="0" fontId="9" fillId="0" borderId="12" xfId="1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/>
    </xf>
    <xf numFmtId="0" fontId="9" fillId="0" borderId="19" xfId="1" applyFont="1" applyFill="1" applyBorder="1" applyAlignment="1"/>
    <xf numFmtId="0" fontId="0" fillId="0" borderId="19" xfId="0" applyBorder="1"/>
    <xf numFmtId="0" fontId="0" fillId="0" borderId="20" xfId="0" applyBorder="1"/>
    <xf numFmtId="0" fontId="9" fillId="0" borderId="30" xfId="1" applyFont="1" applyFill="1" applyBorder="1" applyAlignment="1">
      <alignment horizontal="center"/>
    </xf>
    <xf numFmtId="0" fontId="0" fillId="0" borderId="30" xfId="0" applyBorder="1"/>
    <xf numFmtId="0" fontId="0" fillId="0" borderId="18" xfId="0" applyBorder="1"/>
    <xf numFmtId="0" fontId="15" fillId="5" borderId="12" xfId="2" applyFont="1" applyFill="1" applyBorder="1" applyProtection="1">
      <protection hidden="1"/>
    </xf>
    <xf numFmtId="0" fontId="9" fillId="0" borderId="12" xfId="1" applyFont="1" applyFill="1" applyBorder="1" applyProtection="1"/>
    <xf numFmtId="0" fontId="38" fillId="7" borderId="11" xfId="1" applyFont="1" applyFill="1" applyBorder="1" applyProtection="1"/>
    <xf numFmtId="0" fontId="38" fillId="7" borderId="13" xfId="2" applyFont="1" applyFill="1" applyBorder="1" applyProtection="1"/>
    <xf numFmtId="0" fontId="9" fillId="8" borderId="11" xfId="1" applyFont="1" applyFill="1" applyBorder="1"/>
    <xf numFmtId="0" fontId="9" fillId="8" borderId="14" xfId="1" applyFont="1" applyFill="1" applyBorder="1"/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40" xfId="0" applyFont="1" applyBorder="1" applyAlignment="1"/>
    <xf numFmtId="0" fontId="0" fillId="0" borderId="0" xfId="0" applyAlignment="1"/>
    <xf numFmtId="0" fontId="0" fillId="0" borderId="0" xfId="0" applyAlignment="1"/>
    <xf numFmtId="0" fontId="0" fillId="0" borderId="0" xfId="0" applyProtection="1">
      <protection locked="0"/>
    </xf>
    <xf numFmtId="0" fontId="11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1" fillId="0" borderId="0" xfId="11" applyFont="1"/>
    <xf numFmtId="0" fontId="11" fillId="0" borderId="0" xfId="12" applyFont="1"/>
    <xf numFmtId="0" fontId="11" fillId="0" borderId="6" xfId="12" applyFont="1" applyBorder="1"/>
    <xf numFmtId="1" fontId="24" fillId="0" borderId="0" xfId="12" applyNumberFormat="1" applyFont="1"/>
    <xf numFmtId="0" fontId="15" fillId="0" borderId="0" xfId="12" applyFont="1"/>
    <xf numFmtId="1" fontId="11" fillId="0" borderId="0" xfId="12" applyNumberFormat="1" applyFont="1"/>
    <xf numFmtId="0" fontId="43" fillId="0" borderId="44" xfId="13" applyFont="1" applyFill="1" applyBorder="1" applyAlignment="1">
      <alignment wrapText="1"/>
    </xf>
    <xf numFmtId="0" fontId="25" fillId="0" borderId="0" xfId="1" applyFont="1" applyFill="1" applyBorder="1"/>
    <xf numFmtId="0" fontId="29" fillId="0" borderId="6" xfId="12" applyFont="1" applyBorder="1"/>
    <xf numFmtId="0" fontId="15" fillId="0" borderId="0" xfId="12" applyFont="1" applyAlignment="1">
      <alignment horizontal="center"/>
    </xf>
    <xf numFmtId="0" fontId="22" fillId="0" borderId="0" xfId="12" applyFont="1"/>
    <xf numFmtId="0" fontId="22" fillId="0" borderId="0" xfId="12" applyFont="1" applyAlignment="1">
      <alignment horizontal="left"/>
    </xf>
    <xf numFmtId="0" fontId="20" fillId="0" borderId="0" xfId="12" applyFont="1"/>
    <xf numFmtId="0" fontId="20" fillId="0" borderId="0" xfId="12" applyFont="1" applyAlignment="1">
      <alignment horizontal="left"/>
    </xf>
    <xf numFmtId="0" fontId="15" fillId="0" borderId="0" xfId="12" applyFont="1" applyAlignment="1">
      <alignment horizontal="left"/>
    </xf>
    <xf numFmtId="0" fontId="13" fillId="0" borderId="0" xfId="12" applyFont="1"/>
    <xf numFmtId="0" fontId="13" fillId="0" borderId="0" xfId="12" applyFont="1" applyAlignment="1">
      <alignment horizontal="left"/>
    </xf>
    <xf numFmtId="0" fontId="44" fillId="0" borderId="0" xfId="0" applyFont="1"/>
    <xf numFmtId="0" fontId="11" fillId="0" borderId="0" xfId="3" applyFont="1"/>
    <xf numFmtId="0" fontId="11" fillId="0" borderId="6" xfId="3" applyFont="1" applyBorder="1"/>
    <xf numFmtId="0" fontId="29" fillId="0" borderId="6" xfId="3" applyFont="1" applyBorder="1"/>
    <xf numFmtId="0" fontId="28" fillId="0" borderId="44" xfId="13" applyFont="1" applyFill="1" applyBorder="1" applyAlignment="1">
      <alignment wrapText="1"/>
    </xf>
    <xf numFmtId="1" fontId="0" fillId="0" borderId="0" xfId="0" applyNumberFormat="1"/>
    <xf numFmtId="0" fontId="11" fillId="0" borderId="45" xfId="1" applyFont="1" applyFill="1" applyBorder="1"/>
    <xf numFmtId="0" fontId="15" fillId="0" borderId="45" xfId="1" applyFont="1" applyFill="1" applyBorder="1"/>
    <xf numFmtId="166" fontId="11" fillId="0" borderId="0" xfId="1" applyNumberFormat="1" applyFont="1" applyFill="1" applyBorder="1"/>
    <xf numFmtId="0" fontId="40" fillId="0" borderId="0" xfId="0" applyFont="1" applyAlignment="1">
      <alignment horizontal="center"/>
    </xf>
    <xf numFmtId="0" fontId="15" fillId="0" borderId="0" xfId="1" applyFont="1" applyFill="1" applyBorder="1" applyAlignment="1" applyProtection="1">
      <alignment horizontal="left"/>
      <protection hidden="1"/>
    </xf>
    <xf numFmtId="0" fontId="15" fillId="0" borderId="8" xfId="2" applyFont="1" applyFill="1" applyBorder="1" applyAlignment="1" applyProtection="1">
      <alignment horizontal="left"/>
      <protection hidden="1"/>
    </xf>
    <xf numFmtId="0" fontId="15" fillId="0" borderId="8" xfId="2" applyNumberFormat="1" applyFont="1" applyFill="1" applyBorder="1" applyAlignment="1" applyProtection="1">
      <alignment horizontal="right"/>
      <protection locked="0"/>
    </xf>
    <xf numFmtId="0" fontId="31" fillId="8" borderId="8" xfId="2" applyFont="1" applyFill="1" applyBorder="1" applyAlignment="1" applyProtection="1">
      <alignment horizontal="left"/>
      <protection hidden="1"/>
    </xf>
    <xf numFmtId="0" fontId="20" fillId="0" borderId="8" xfId="2" applyFont="1" applyFill="1" applyBorder="1" applyAlignment="1" applyProtection="1">
      <alignment horizontal="left"/>
      <protection hidden="1"/>
    </xf>
    <xf numFmtId="0" fontId="20" fillId="0" borderId="17" xfId="2" applyFont="1" applyFill="1" applyBorder="1" applyAlignment="1" applyProtection="1">
      <alignment horizontal="left"/>
      <protection hidden="1"/>
    </xf>
    <xf numFmtId="0" fontId="15" fillId="0" borderId="11" xfId="1" applyFont="1" applyFill="1" applyBorder="1" applyAlignment="1" applyProtection="1">
      <alignment horizontal="left"/>
      <protection hidden="1"/>
    </xf>
    <xf numFmtId="0" fontId="15" fillId="0" borderId="12" xfId="1" applyFont="1" applyFill="1" applyBorder="1" applyAlignment="1" applyProtection="1">
      <alignment horizontal="left"/>
      <protection hidden="1"/>
    </xf>
    <xf numFmtId="1" fontId="37" fillId="7" borderId="12" xfId="1" applyNumberFormat="1" applyFont="1" applyFill="1" applyBorder="1" applyAlignment="1" applyProtection="1">
      <alignment horizontal="right"/>
      <protection locked="0"/>
    </xf>
    <xf numFmtId="0" fontId="31" fillId="8" borderId="12" xfId="1" applyFont="1" applyFill="1" applyBorder="1" applyAlignment="1" applyProtection="1">
      <alignment horizontal="left"/>
      <protection hidden="1"/>
    </xf>
    <xf numFmtId="0" fontId="15" fillId="8" borderId="12" xfId="1" applyFont="1" applyFill="1" applyBorder="1" applyAlignment="1" applyProtection="1">
      <alignment horizontal="left"/>
      <protection hidden="1"/>
    </xf>
    <xf numFmtId="0" fontId="15" fillId="8" borderId="13" xfId="1" applyFont="1" applyFill="1" applyBorder="1" applyAlignment="1" applyProtection="1">
      <alignment horizontal="left"/>
      <protection hidden="1"/>
    </xf>
    <xf numFmtId="0" fontId="15" fillId="0" borderId="11" xfId="2" applyFont="1" applyFill="1" applyBorder="1" applyAlignment="1" applyProtection="1">
      <alignment horizontal="left"/>
      <protection hidden="1"/>
    </xf>
    <xf numFmtId="0" fontId="15" fillId="0" borderId="12" xfId="2" applyFont="1" applyFill="1" applyBorder="1" applyAlignment="1" applyProtection="1">
      <alignment horizontal="left"/>
      <protection hidden="1"/>
    </xf>
    <xf numFmtId="0" fontId="15" fillId="0" borderId="7" xfId="1" applyFont="1" applyFill="1" applyBorder="1" applyAlignment="1" applyProtection="1">
      <alignment horizontal="left"/>
      <protection hidden="1"/>
    </xf>
    <xf numFmtId="0" fontId="15" fillId="0" borderId="8" xfId="1" applyFont="1" applyFill="1" applyBorder="1" applyAlignment="1" applyProtection="1">
      <alignment horizontal="left"/>
      <protection hidden="1"/>
    </xf>
    <xf numFmtId="0" fontId="30" fillId="0" borderId="8" xfId="1" applyFont="1" applyFill="1" applyBorder="1" applyAlignment="1" applyProtection="1">
      <alignment horizontal="left"/>
      <protection hidden="1"/>
    </xf>
    <xf numFmtId="164" fontId="37" fillId="7" borderId="8" xfId="1" applyNumberFormat="1" applyFont="1" applyFill="1" applyBorder="1" applyAlignment="1" applyProtection="1">
      <alignment horizontal="right"/>
      <protection locked="0"/>
    </xf>
    <xf numFmtId="0" fontId="31" fillId="8" borderId="8" xfId="1" applyFont="1" applyFill="1" applyBorder="1" applyAlignment="1" applyProtection="1">
      <alignment horizontal="left"/>
      <protection hidden="1"/>
    </xf>
    <xf numFmtId="0" fontId="15" fillId="8" borderId="8" xfId="1" applyFont="1" applyFill="1" applyBorder="1" applyAlignment="1" applyProtection="1">
      <alignment horizontal="left"/>
      <protection hidden="1"/>
    </xf>
    <xf numFmtId="0" fontId="15" fillId="8" borderId="17" xfId="1" applyFont="1" applyFill="1" applyBorder="1" applyAlignment="1" applyProtection="1">
      <alignment horizontal="left"/>
      <protection hidden="1"/>
    </xf>
    <xf numFmtId="0" fontId="15" fillId="0" borderId="7" xfId="2" applyFont="1" applyFill="1" applyBorder="1" applyAlignment="1" applyProtection="1">
      <alignment horizontal="left"/>
      <protection hidden="1"/>
    </xf>
    <xf numFmtId="3" fontId="35" fillId="8" borderId="12" xfId="2" applyNumberFormat="1" applyFont="1" applyFill="1" applyBorder="1" applyAlignment="1" applyProtection="1">
      <alignment horizontal="right"/>
      <protection locked="0"/>
    </xf>
    <xf numFmtId="0" fontId="35" fillId="8" borderId="12" xfId="2" applyNumberFormat="1" applyFont="1" applyFill="1" applyBorder="1" applyAlignment="1" applyProtection="1">
      <alignment horizontal="right"/>
      <protection locked="0"/>
    </xf>
    <xf numFmtId="0" fontId="31" fillId="8" borderId="12" xfId="2" applyFont="1" applyFill="1" applyBorder="1" applyAlignment="1" applyProtection="1">
      <alignment horizontal="left"/>
      <protection hidden="1"/>
    </xf>
    <xf numFmtId="0" fontId="20" fillId="0" borderId="12" xfId="2" applyFont="1" applyFill="1" applyBorder="1" applyAlignment="1" applyProtection="1">
      <alignment horizontal="left"/>
      <protection hidden="1"/>
    </xf>
    <xf numFmtId="0" fontId="20" fillId="0" borderId="13" xfId="2" applyFont="1" applyFill="1" applyBorder="1" applyAlignment="1" applyProtection="1">
      <alignment horizontal="left"/>
      <protection hidden="1"/>
    </xf>
    <xf numFmtId="169" fontId="20" fillId="8" borderId="12" xfId="2" applyNumberFormat="1" applyFont="1" applyFill="1" applyBorder="1" applyAlignment="1" applyProtection="1">
      <alignment horizontal="left"/>
      <protection hidden="1"/>
    </xf>
    <xf numFmtId="169" fontId="20" fillId="8" borderId="13" xfId="2" applyNumberFormat="1" applyFont="1" applyFill="1" applyBorder="1" applyAlignment="1" applyProtection="1">
      <alignment horizontal="left"/>
      <protection hidden="1"/>
    </xf>
    <xf numFmtId="0" fontId="15" fillId="0" borderId="13" xfId="1" applyFont="1" applyFill="1" applyBorder="1" applyAlignment="1" applyProtection="1">
      <alignment horizontal="left"/>
      <protection hidden="1"/>
    </xf>
    <xf numFmtId="0" fontId="15" fillId="0" borderId="14" xfId="2" applyFont="1" applyFill="1" applyBorder="1" applyAlignment="1" applyProtection="1">
      <alignment horizontal="left"/>
      <protection hidden="1"/>
    </xf>
    <xf numFmtId="0" fontId="15" fillId="0" borderId="15" xfId="2" applyFont="1" applyFill="1" applyBorder="1" applyAlignment="1" applyProtection="1">
      <alignment horizontal="left"/>
      <protection hidden="1"/>
    </xf>
    <xf numFmtId="0" fontId="30" fillId="0" borderId="15" xfId="1" applyFont="1" applyFill="1" applyBorder="1" applyAlignment="1" applyProtection="1">
      <alignment horizontal="left"/>
      <protection hidden="1"/>
    </xf>
    <xf numFmtId="0" fontId="15" fillId="0" borderId="15" xfId="2" applyNumberFormat="1" applyFont="1" applyFill="1" applyBorder="1" applyAlignment="1" applyProtection="1">
      <alignment horizontal="right"/>
      <protection locked="0"/>
    </xf>
    <xf numFmtId="0" fontId="31" fillId="8" borderId="15" xfId="2" applyFont="1" applyFill="1" applyBorder="1" applyAlignment="1" applyProtection="1">
      <alignment horizontal="left"/>
      <protection hidden="1"/>
    </xf>
    <xf numFmtId="0" fontId="20" fillId="0" borderId="15" xfId="2" applyFont="1" applyFill="1" applyBorder="1" applyAlignment="1" applyProtection="1">
      <alignment horizontal="left"/>
      <protection hidden="1"/>
    </xf>
    <xf numFmtId="0" fontId="20" fillId="0" borderId="16" xfId="2" applyFont="1" applyFill="1" applyBorder="1" applyAlignment="1" applyProtection="1">
      <alignment horizontal="left"/>
      <protection hidden="1"/>
    </xf>
    <xf numFmtId="0" fontId="31" fillId="0" borderId="12" xfId="1" applyFont="1" applyFill="1" applyBorder="1" applyAlignment="1" applyProtection="1">
      <alignment horizontal="left"/>
      <protection hidden="1"/>
    </xf>
    <xf numFmtId="0" fontId="15" fillId="0" borderId="12" xfId="2" applyNumberFormat="1" applyFont="1" applyFill="1" applyBorder="1" applyAlignment="1" applyProtection="1">
      <alignment horizontal="right"/>
      <protection locked="0"/>
    </xf>
    <xf numFmtId="0" fontId="30" fillId="0" borderId="12" xfId="1" applyFont="1" applyFill="1" applyBorder="1" applyAlignment="1" applyProtection="1">
      <alignment horizontal="left"/>
      <protection hidden="1"/>
    </xf>
    <xf numFmtId="9" fontId="37" fillId="7" borderId="12" xfId="1" applyNumberFormat="1" applyFont="1" applyFill="1" applyBorder="1" applyAlignment="1" applyProtection="1">
      <alignment horizontal="right"/>
      <protection locked="0"/>
    </xf>
    <xf numFmtId="2" fontId="37" fillId="7" borderId="12" xfId="1" applyNumberFormat="1" applyFont="1" applyFill="1" applyBorder="1" applyAlignment="1" applyProtection="1">
      <alignment horizontal="right"/>
      <protection locked="0"/>
    </xf>
    <xf numFmtId="3" fontId="37" fillId="7" borderId="12" xfId="1" applyNumberFormat="1" applyFont="1" applyFill="1" applyBorder="1" applyAlignment="1" applyProtection="1">
      <alignment horizontal="right"/>
      <protection locked="0"/>
    </xf>
    <xf numFmtId="1" fontId="15" fillId="0" borderId="11" xfId="2" applyNumberFormat="1" applyFont="1" applyFill="1" applyBorder="1" applyAlignment="1" applyProtection="1">
      <alignment horizontal="center"/>
      <protection hidden="1"/>
    </xf>
    <xf numFmtId="1" fontId="15" fillId="0" borderId="12" xfId="2" applyNumberFormat="1" applyFont="1" applyFill="1" applyBorder="1" applyAlignment="1" applyProtection="1">
      <alignment horizontal="center"/>
      <protection hidden="1"/>
    </xf>
    <xf numFmtId="0" fontId="33" fillId="8" borderId="12" xfId="2" applyFont="1" applyFill="1" applyBorder="1" applyAlignment="1" applyProtection="1">
      <alignment horizontal="center"/>
      <protection hidden="1"/>
    </xf>
    <xf numFmtId="0" fontId="33" fillId="8" borderId="13" xfId="2" applyFont="1" applyFill="1" applyBorder="1" applyAlignment="1" applyProtection="1">
      <alignment horizontal="center"/>
      <protection hidden="1"/>
    </xf>
    <xf numFmtId="0" fontId="15" fillId="0" borderId="14" xfId="1" applyFont="1" applyFill="1" applyBorder="1" applyAlignment="1" applyProtection="1">
      <alignment horizontal="left"/>
      <protection hidden="1"/>
    </xf>
    <xf numFmtId="0" fontId="15" fillId="0" borderId="15" xfId="1" applyFont="1" applyFill="1" applyBorder="1" applyAlignment="1" applyProtection="1">
      <alignment horizontal="left"/>
      <protection hidden="1"/>
    </xf>
    <xf numFmtId="164" fontId="37" fillId="7" borderId="15" xfId="1" applyNumberFormat="1" applyFont="1" applyFill="1" applyBorder="1" applyAlignment="1" applyProtection="1">
      <alignment horizontal="right"/>
      <protection locked="0"/>
    </xf>
    <xf numFmtId="0" fontId="31" fillId="0" borderId="15" xfId="1" applyFont="1" applyFill="1" applyBorder="1" applyAlignment="1" applyProtection="1">
      <alignment horizontal="left"/>
      <protection hidden="1"/>
    </xf>
    <xf numFmtId="0" fontId="15" fillId="0" borderId="16" xfId="1" applyFont="1" applyFill="1" applyBorder="1" applyAlignment="1" applyProtection="1">
      <alignment horizontal="left"/>
      <protection hidden="1"/>
    </xf>
    <xf numFmtId="0" fontId="33" fillId="0" borderId="12" xfId="2" applyFont="1" applyFill="1" applyBorder="1" applyAlignment="1" applyProtection="1">
      <alignment horizontal="center"/>
      <protection hidden="1"/>
    </xf>
    <xf numFmtId="0" fontId="33" fillId="0" borderId="13" xfId="2" applyFont="1" applyFill="1" applyBorder="1" applyAlignment="1" applyProtection="1">
      <alignment horizontal="center"/>
      <protection hidden="1"/>
    </xf>
    <xf numFmtId="0" fontId="37" fillId="7" borderId="12" xfId="1" applyFont="1" applyFill="1" applyBorder="1" applyAlignment="1" applyProtection="1">
      <alignment horizontal="left"/>
      <protection hidden="1"/>
    </xf>
    <xf numFmtId="0" fontId="15" fillId="8" borderId="12" xfId="1" applyNumberFormat="1" applyFont="1" applyFill="1" applyBorder="1" applyAlignment="1" applyProtection="1">
      <alignment horizontal="left"/>
      <protection hidden="1"/>
    </xf>
    <xf numFmtId="0" fontId="15" fillId="8" borderId="13" xfId="1" applyNumberFormat="1" applyFont="1" applyFill="1" applyBorder="1" applyAlignment="1" applyProtection="1">
      <alignment horizontal="left"/>
      <protection hidden="1"/>
    </xf>
    <xf numFmtId="3" fontId="15" fillId="8" borderId="11" xfId="2" applyNumberFormat="1" applyFont="1" applyFill="1" applyBorder="1" applyAlignment="1" applyProtection="1">
      <alignment horizontal="right"/>
      <protection hidden="1"/>
    </xf>
    <xf numFmtId="3" fontId="15" fillId="8" borderId="12" xfId="2" applyNumberFormat="1" applyFont="1" applyFill="1" applyBorder="1" applyAlignment="1" applyProtection="1">
      <alignment horizontal="right"/>
      <protection hidden="1"/>
    </xf>
    <xf numFmtId="3" fontId="15" fillId="8" borderId="13" xfId="2" applyNumberFormat="1" applyFont="1" applyFill="1" applyBorder="1" applyAlignment="1" applyProtection="1">
      <alignment horizontal="right"/>
      <protection hidden="1"/>
    </xf>
    <xf numFmtId="0" fontId="15" fillId="0" borderId="8" xfId="1" applyNumberFormat="1" applyFont="1" applyFill="1" applyBorder="1" applyAlignment="1" applyProtection="1">
      <alignment horizontal="left"/>
      <protection hidden="1"/>
    </xf>
    <xf numFmtId="0" fontId="15" fillId="0" borderId="17" xfId="1" applyNumberFormat="1" applyFont="1" applyFill="1" applyBorder="1" applyAlignment="1" applyProtection="1">
      <alignment horizontal="left"/>
      <protection hidden="1"/>
    </xf>
    <xf numFmtId="1" fontId="15" fillId="0" borderId="11" xfId="2" applyNumberFormat="1" applyFont="1" applyFill="1" applyBorder="1" applyAlignment="1" applyProtection="1">
      <alignment horizontal="right"/>
      <protection hidden="1"/>
    </xf>
    <xf numFmtId="1" fontId="15" fillId="0" borderId="12" xfId="2" applyNumberFormat="1" applyFont="1" applyFill="1" applyBorder="1" applyAlignment="1" applyProtection="1">
      <alignment horizontal="right"/>
      <protection hidden="1"/>
    </xf>
    <xf numFmtId="1" fontId="15" fillId="0" borderId="13" xfId="2" applyNumberFormat="1" applyFont="1" applyFill="1" applyBorder="1" applyAlignment="1" applyProtection="1">
      <alignment horizontal="right"/>
      <protection hidden="1"/>
    </xf>
    <xf numFmtId="0" fontId="15" fillId="0" borderId="15" xfId="1" applyNumberFormat="1" applyFont="1" applyFill="1" applyBorder="1" applyAlignment="1" applyProtection="1">
      <alignment horizontal="left"/>
      <protection hidden="1"/>
    </xf>
    <xf numFmtId="0" fontId="15" fillId="0" borderId="16" xfId="1" applyNumberFormat="1" applyFont="1" applyFill="1" applyBorder="1" applyAlignment="1" applyProtection="1">
      <alignment horizontal="left"/>
      <protection hidden="1"/>
    </xf>
    <xf numFmtId="0" fontId="9" fillId="0" borderId="8" xfId="1" applyFont="1" applyFill="1" applyBorder="1" applyAlignment="1" applyProtection="1">
      <alignment horizontal="left"/>
    </xf>
    <xf numFmtId="0" fontId="9" fillId="0" borderId="12" xfId="1" applyFont="1" applyFill="1" applyBorder="1" applyAlignment="1" applyProtection="1">
      <alignment horizontal="right"/>
    </xf>
    <xf numFmtId="0" fontId="12" fillId="0" borderId="12" xfId="1" applyFont="1" applyFill="1" applyBorder="1" applyAlignment="1" applyProtection="1">
      <alignment horizontal="left"/>
    </xf>
    <xf numFmtId="1" fontId="9" fillId="8" borderId="23" xfId="2" applyNumberFormat="1" applyFont="1" applyFill="1" applyBorder="1" applyAlignment="1" applyProtection="1">
      <alignment horizontal="left"/>
    </xf>
    <xf numFmtId="1" fontId="9" fillId="8" borderId="0" xfId="2" applyNumberFormat="1" applyFont="1" applyFill="1" applyBorder="1" applyAlignment="1" applyProtection="1">
      <alignment horizontal="left"/>
    </xf>
    <xf numFmtId="3" fontId="15" fillId="8" borderId="24" xfId="2" applyNumberFormat="1" applyFont="1" applyFill="1" applyBorder="1" applyAlignment="1" applyProtection="1">
      <alignment horizontal="right"/>
      <protection hidden="1"/>
    </xf>
    <xf numFmtId="3" fontId="15" fillId="8" borderId="25" xfId="2" applyNumberFormat="1" applyFont="1" applyFill="1" applyBorder="1" applyAlignment="1" applyProtection="1">
      <alignment horizontal="right"/>
      <protection hidden="1"/>
    </xf>
    <xf numFmtId="3" fontId="15" fillId="8" borderId="26" xfId="2" applyNumberFormat="1" applyFont="1" applyFill="1" applyBorder="1" applyAlignment="1" applyProtection="1">
      <alignment horizontal="right"/>
      <protection hidden="1"/>
    </xf>
    <xf numFmtId="3" fontId="15" fillId="8" borderId="14" xfId="2" applyNumberFormat="1" applyFont="1" applyFill="1" applyBorder="1" applyAlignment="1" applyProtection="1">
      <alignment horizontal="right"/>
      <protection hidden="1"/>
    </xf>
    <xf numFmtId="3" fontId="15" fillId="8" borderId="15" xfId="2" applyNumberFormat="1" applyFont="1" applyFill="1" applyBorder="1" applyAlignment="1" applyProtection="1">
      <alignment horizontal="right"/>
      <protection hidden="1"/>
    </xf>
    <xf numFmtId="3" fontId="15" fillId="8" borderId="16" xfId="2" applyNumberFormat="1" applyFont="1" applyFill="1" applyBorder="1" applyAlignment="1" applyProtection="1">
      <alignment horizontal="right"/>
      <protection hidden="1"/>
    </xf>
    <xf numFmtId="0" fontId="9" fillId="0" borderId="15" xfId="1" applyFont="1" applyFill="1" applyBorder="1" applyAlignment="1" applyProtection="1">
      <alignment horizontal="right"/>
    </xf>
    <xf numFmtId="0" fontId="12" fillId="0" borderId="15" xfId="1" applyFont="1" applyFill="1" applyBorder="1" applyAlignment="1" applyProtection="1">
      <alignment horizontal="left"/>
    </xf>
    <xf numFmtId="0" fontId="9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9" fillId="0" borderId="28" xfId="1" applyFont="1" applyFill="1" applyBorder="1" applyAlignment="1" applyProtection="1">
      <alignment horizontal="center"/>
    </xf>
    <xf numFmtId="0" fontId="9" fillId="0" borderId="29" xfId="1" applyFont="1" applyFill="1" applyBorder="1" applyAlignment="1" applyProtection="1">
      <alignment horizontal="center"/>
    </xf>
    <xf numFmtId="1" fontId="12" fillId="0" borderId="8" xfId="1" applyNumberFormat="1" applyFont="1" applyFill="1" applyBorder="1" applyAlignment="1" applyProtection="1">
      <alignment horizontal="center"/>
    </xf>
    <xf numFmtId="0" fontId="32" fillId="0" borderId="8" xfId="1" applyFont="1" applyFill="1" applyBorder="1" applyAlignment="1" applyProtection="1">
      <alignment horizontal="center"/>
    </xf>
    <xf numFmtId="0" fontId="32" fillId="0" borderId="17" xfId="1" applyFont="1" applyFill="1" applyBorder="1" applyAlignment="1" applyProtection="1">
      <alignment horizontal="center"/>
    </xf>
    <xf numFmtId="1" fontId="12" fillId="0" borderId="12" xfId="1" applyNumberFormat="1" applyFont="1" applyFill="1" applyBorder="1" applyAlignment="1" applyProtection="1">
      <alignment horizontal="left"/>
    </xf>
    <xf numFmtId="0" fontId="32" fillId="0" borderId="12" xfId="1" applyFont="1" applyFill="1" applyBorder="1" applyAlignment="1" applyProtection="1">
      <alignment horizontal="left"/>
    </xf>
    <xf numFmtId="0" fontId="9" fillId="0" borderId="12" xfId="1" applyFont="1" applyFill="1" applyBorder="1" applyAlignment="1" applyProtection="1">
      <alignment horizontal="center"/>
    </xf>
    <xf numFmtId="0" fontId="9" fillId="0" borderId="12" xfId="1" applyFont="1" applyFill="1" applyBorder="1" applyAlignment="1" applyProtection="1">
      <alignment horizontal="left"/>
    </xf>
    <xf numFmtId="0" fontId="32" fillId="0" borderId="12" xfId="1" applyFont="1" applyFill="1" applyBorder="1" applyAlignment="1" applyProtection="1">
      <alignment horizontal="center"/>
    </xf>
    <xf numFmtId="0" fontId="9" fillId="0" borderId="8" xfId="1" applyFont="1" applyFill="1" applyBorder="1" applyAlignment="1" applyProtection="1">
      <alignment horizontal="center"/>
    </xf>
    <xf numFmtId="0" fontId="9" fillId="0" borderId="12" xfId="1" applyFont="1" applyFill="1" applyBorder="1" applyAlignment="1">
      <alignment horizontal="center"/>
    </xf>
    <xf numFmtId="0" fontId="32" fillId="0" borderId="13" xfId="1" applyFont="1" applyFill="1" applyBorder="1" applyAlignment="1" applyProtection="1">
      <alignment horizontal="center"/>
    </xf>
    <xf numFmtId="0" fontId="9" fillId="0" borderId="12" xfId="8" applyFill="1" applyBorder="1" applyAlignment="1" applyProtection="1">
      <alignment horizontal="center"/>
    </xf>
    <xf numFmtId="0" fontId="9" fillId="0" borderId="13" xfId="8" applyFill="1" applyBorder="1" applyAlignment="1" applyProtection="1">
      <alignment horizontal="center"/>
    </xf>
    <xf numFmtId="1" fontId="9" fillId="0" borderId="12" xfId="1" applyNumberFormat="1" applyFont="1" applyFill="1" applyBorder="1" applyAlignment="1" applyProtection="1">
      <alignment horizontal="center"/>
    </xf>
    <xf numFmtId="0" fontId="9" fillId="0" borderId="30" xfId="1" applyFont="1" applyFill="1" applyBorder="1" applyAlignment="1" applyProtection="1">
      <alignment horizontal="center"/>
    </xf>
    <xf numFmtId="0" fontId="9" fillId="0" borderId="31" xfId="1" applyFont="1" applyFill="1" applyBorder="1" applyAlignment="1" applyProtection="1">
      <alignment horizontal="center"/>
    </xf>
    <xf numFmtId="0" fontId="9" fillId="0" borderId="32" xfId="1" applyFont="1" applyFill="1" applyBorder="1" applyAlignment="1" applyProtection="1">
      <alignment horizontal="center"/>
    </xf>
    <xf numFmtId="164" fontId="9" fillId="8" borderId="12" xfId="1" applyNumberFormat="1" applyFont="1" applyFill="1" applyBorder="1" applyAlignment="1" applyProtection="1">
      <alignment horizontal="center"/>
    </xf>
    <xf numFmtId="0" fontId="9" fillId="0" borderId="13" xfId="1" applyFont="1" applyFill="1" applyBorder="1" applyAlignment="1" applyProtection="1">
      <alignment horizontal="center"/>
    </xf>
    <xf numFmtId="1" fontId="9" fillId="8" borderId="12" xfId="1" applyNumberFormat="1" applyFont="1" applyFill="1" applyBorder="1" applyAlignment="1" applyProtection="1">
      <alignment horizontal="center"/>
    </xf>
    <xf numFmtId="164" fontId="9" fillId="0" borderId="12" xfId="1" applyNumberFormat="1" applyFont="1" applyFill="1" applyBorder="1" applyAlignment="1" applyProtection="1">
      <alignment horizontal="center"/>
    </xf>
    <xf numFmtId="2" fontId="9" fillId="0" borderId="12" xfId="1" applyNumberFormat="1" applyFont="1" applyFill="1" applyBorder="1" applyAlignment="1" applyProtection="1">
      <alignment horizontal="center"/>
    </xf>
    <xf numFmtId="2" fontId="9" fillId="8" borderId="12" xfId="1" applyNumberFormat="1" applyFont="1" applyFill="1" applyBorder="1" applyAlignment="1">
      <alignment horizontal="center"/>
    </xf>
    <xf numFmtId="2" fontId="9" fillId="8" borderId="12" xfId="8" applyNumberFormat="1" applyFill="1" applyBorder="1" applyAlignment="1" applyProtection="1">
      <alignment horizontal="center"/>
    </xf>
    <xf numFmtId="2" fontId="9" fillId="8" borderId="13" xfId="8" applyNumberFormat="1" applyFill="1" applyBorder="1" applyAlignment="1" applyProtection="1">
      <alignment horizontal="center"/>
    </xf>
    <xf numFmtId="164" fontId="9" fillId="8" borderId="30" xfId="1" applyNumberFormat="1" applyFont="1" applyFill="1" applyBorder="1" applyAlignment="1" applyProtection="1">
      <alignment horizontal="center"/>
    </xf>
    <xf numFmtId="164" fontId="9" fillId="8" borderId="31" xfId="1" applyNumberFormat="1" applyFont="1" applyFill="1" applyBorder="1" applyAlignment="1" applyProtection="1">
      <alignment horizontal="center"/>
    </xf>
    <xf numFmtId="164" fontId="9" fillId="8" borderId="32" xfId="1" applyNumberFormat="1" applyFont="1" applyFill="1" applyBorder="1" applyAlignment="1" applyProtection="1">
      <alignment horizontal="center"/>
    </xf>
    <xf numFmtId="2" fontId="9" fillId="8" borderId="12" xfId="1" applyNumberFormat="1" applyFont="1" applyFill="1" applyBorder="1" applyAlignment="1" applyProtection="1">
      <alignment horizontal="center"/>
    </xf>
    <xf numFmtId="2" fontId="9" fillId="0" borderId="12" xfId="1" applyNumberFormat="1" applyFont="1" applyFill="1" applyBorder="1" applyAlignment="1">
      <alignment horizontal="center"/>
    </xf>
    <xf numFmtId="0" fontId="9" fillId="0" borderId="15" xfId="1" applyFont="1" applyFill="1" applyBorder="1" applyAlignment="1" applyProtection="1">
      <alignment horizontal="center"/>
    </xf>
    <xf numFmtId="0" fontId="9" fillId="0" borderId="24" xfId="1" applyFont="1" applyFill="1" applyBorder="1" applyAlignment="1" applyProtection="1">
      <alignment horizontal="center"/>
    </xf>
    <xf numFmtId="0" fontId="9" fillId="0" borderId="25" xfId="1" applyFont="1" applyFill="1" applyBorder="1" applyAlignment="1" applyProtection="1">
      <alignment horizontal="center"/>
    </xf>
    <xf numFmtId="0" fontId="9" fillId="0" borderId="26" xfId="1" applyFont="1" applyFill="1" applyBorder="1" applyAlignment="1" applyProtection="1">
      <alignment horizontal="center"/>
    </xf>
    <xf numFmtId="0" fontId="9" fillId="0" borderId="7" xfId="9" applyFill="1" applyBorder="1" applyAlignment="1" applyProtection="1">
      <alignment horizontal="right"/>
    </xf>
    <xf numFmtId="0" fontId="9" fillId="0" borderId="8" xfId="9" applyFill="1" applyBorder="1" applyAlignment="1" applyProtection="1">
      <alignment horizontal="right"/>
    </xf>
    <xf numFmtId="0" fontId="9" fillId="8" borderId="8" xfId="9" applyFill="1" applyBorder="1" applyAlignment="1" applyProtection="1">
      <alignment horizontal="center"/>
    </xf>
    <xf numFmtId="0" fontId="9" fillId="8" borderId="17" xfId="9" applyFill="1" applyBorder="1" applyAlignment="1" applyProtection="1">
      <alignment horizontal="center"/>
    </xf>
    <xf numFmtId="2" fontId="9" fillId="0" borderId="12" xfId="8" applyNumberFormat="1" applyBorder="1" applyAlignment="1" applyProtection="1">
      <alignment horizontal="center"/>
    </xf>
    <xf numFmtId="2" fontId="9" fillId="0" borderId="13" xfId="8" applyNumberFormat="1" applyBorder="1" applyAlignment="1" applyProtection="1">
      <alignment horizontal="center"/>
    </xf>
    <xf numFmtId="1" fontId="9" fillId="0" borderId="15" xfId="1" applyNumberFormat="1" applyFont="1" applyFill="1" applyBorder="1" applyAlignment="1" applyProtection="1">
      <alignment horizontal="center"/>
    </xf>
    <xf numFmtId="164" fontId="9" fillId="0" borderId="15" xfId="1" applyNumberFormat="1" applyFont="1" applyFill="1" applyBorder="1" applyAlignment="1" applyProtection="1">
      <alignment horizontal="center"/>
    </xf>
    <xf numFmtId="0" fontId="9" fillId="0" borderId="11" xfId="9" applyFill="1" applyBorder="1" applyAlignment="1" applyProtection="1">
      <alignment horizontal="right"/>
    </xf>
    <xf numFmtId="0" fontId="9" fillId="0" borderId="12" xfId="9" applyFill="1" applyBorder="1" applyAlignment="1" applyProtection="1">
      <alignment horizontal="right"/>
    </xf>
    <xf numFmtId="9" fontId="9" fillId="8" borderId="12" xfId="9" applyNumberFormat="1" applyFill="1" applyBorder="1" applyAlignment="1" applyProtection="1">
      <alignment horizontal="center"/>
    </xf>
    <xf numFmtId="9" fontId="9" fillId="8" borderId="13" xfId="9" applyNumberFormat="1" applyFill="1" applyBorder="1" applyAlignment="1" applyProtection="1">
      <alignment horizontal="center"/>
    </xf>
    <xf numFmtId="1" fontId="9" fillId="8" borderId="12" xfId="9" applyNumberFormat="1" applyFill="1" applyBorder="1" applyAlignment="1" applyProtection="1">
      <alignment horizontal="center"/>
    </xf>
    <xf numFmtId="1" fontId="9" fillId="8" borderId="13" xfId="9" applyNumberFormat="1" applyFill="1" applyBorder="1" applyAlignment="1" applyProtection="1">
      <alignment horizontal="center"/>
    </xf>
    <xf numFmtId="0" fontId="9" fillId="0" borderId="36" xfId="1" applyFont="1" applyFill="1" applyBorder="1" applyAlignment="1">
      <alignment horizontal="left"/>
    </xf>
    <xf numFmtId="0" fontId="9" fillId="0" borderId="37" xfId="1" applyFont="1" applyFill="1" applyBorder="1" applyAlignment="1">
      <alignment horizontal="left"/>
    </xf>
    <xf numFmtId="1" fontId="9" fillId="8" borderId="11" xfId="1" quotePrefix="1" applyNumberFormat="1" applyFont="1" applyFill="1" applyBorder="1" applyAlignment="1">
      <alignment horizontal="right"/>
    </xf>
    <xf numFmtId="1" fontId="9" fillId="8" borderId="12" xfId="1" quotePrefix="1" applyNumberFormat="1" applyFont="1" applyFill="1" applyBorder="1" applyAlignment="1">
      <alignment horizontal="right"/>
    </xf>
    <xf numFmtId="0" fontId="9" fillId="0" borderId="38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left"/>
    </xf>
    <xf numFmtId="0" fontId="9" fillId="0" borderId="13" xfId="1" applyFont="1" applyFill="1" applyBorder="1" applyAlignment="1">
      <alignment horizontal="left"/>
    </xf>
    <xf numFmtId="0" fontId="9" fillId="0" borderId="14" xfId="1" applyFont="1" applyFill="1" applyBorder="1" applyAlignment="1">
      <alignment horizontal="right"/>
    </xf>
    <xf numFmtId="0" fontId="9" fillId="0" borderId="15" xfId="1" applyFont="1" applyFill="1" applyBorder="1" applyAlignment="1">
      <alignment horizontal="right"/>
    </xf>
    <xf numFmtId="0" fontId="9" fillId="8" borderId="15" xfId="1" applyFont="1" applyFill="1" applyBorder="1" applyAlignment="1">
      <alignment horizontal="center"/>
    </xf>
    <xf numFmtId="0" fontId="9" fillId="8" borderId="1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9" fillId="0" borderId="33" xfId="1" applyFont="1" applyFill="1" applyBorder="1" applyAlignment="1">
      <alignment horizontal="center"/>
    </xf>
    <xf numFmtId="0" fontId="9" fillId="0" borderId="34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9" fillId="7" borderId="38" xfId="1" applyFont="1" applyFill="1" applyBorder="1" applyAlignment="1">
      <alignment horizontal="left"/>
    </xf>
    <xf numFmtId="0" fontId="9" fillId="7" borderId="12" xfId="1" applyFont="1" applyFill="1" applyBorder="1" applyAlignment="1">
      <alignment horizontal="left"/>
    </xf>
    <xf numFmtId="0" fontId="9" fillId="7" borderId="12" xfId="1" applyFont="1" applyFill="1" applyBorder="1" applyAlignment="1" applyProtection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" fontId="9" fillId="8" borderId="38" xfId="1" applyNumberFormat="1" applyFont="1" applyFill="1" applyBorder="1" applyAlignment="1">
      <alignment horizontal="right"/>
    </xf>
    <xf numFmtId="1" fontId="9" fillId="8" borderId="12" xfId="1" applyNumberFormat="1" applyFont="1" applyFill="1" applyBorder="1" applyAlignment="1">
      <alignment horizontal="right"/>
    </xf>
    <xf numFmtId="164" fontId="9" fillId="8" borderId="12" xfId="1" applyNumberFormat="1" applyFont="1" applyFill="1" applyBorder="1" applyAlignment="1">
      <alignment horizontal="right"/>
    </xf>
    <xf numFmtId="168" fontId="9" fillId="8" borderId="12" xfId="1" applyNumberFormat="1" applyFont="1" applyFill="1" applyBorder="1" applyAlignment="1">
      <alignment horizontal="right"/>
    </xf>
    <xf numFmtId="164" fontId="9" fillId="8" borderId="13" xfId="1" applyNumberFormat="1" applyFont="1" applyFill="1" applyBorder="1" applyAlignment="1">
      <alignment horizontal="right"/>
    </xf>
    <xf numFmtId="1" fontId="9" fillId="8" borderId="14" xfId="1" quotePrefix="1" applyNumberFormat="1" applyFont="1" applyFill="1" applyBorder="1" applyAlignment="1">
      <alignment horizontal="right"/>
    </xf>
    <xf numFmtId="1" fontId="9" fillId="8" borderId="15" xfId="1" quotePrefix="1" applyNumberFormat="1" applyFont="1" applyFill="1" applyBorder="1" applyAlignment="1">
      <alignment horizontal="right"/>
    </xf>
    <xf numFmtId="164" fontId="9" fillId="8" borderId="15" xfId="1" applyNumberFormat="1" applyFont="1" applyFill="1" applyBorder="1" applyAlignment="1">
      <alignment horizontal="right"/>
    </xf>
    <xf numFmtId="164" fontId="9" fillId="8" borderId="16" xfId="1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5" fillId="0" borderId="8" xfId="1" applyNumberFormat="1" applyFont="1" applyFill="1" applyBorder="1" applyAlignment="1" applyProtection="1">
      <alignment horizontal="center"/>
      <protection hidden="1"/>
    </xf>
    <xf numFmtId="0" fontId="15" fillId="0" borderId="8" xfId="9" applyFont="1" applyFill="1" applyBorder="1" applyAlignment="1" applyProtection="1">
      <alignment horizontal="center"/>
      <protection hidden="1"/>
    </xf>
    <xf numFmtId="0" fontId="15" fillId="0" borderId="17" xfId="9" applyFont="1" applyFill="1" applyBorder="1" applyAlignment="1" applyProtection="1">
      <alignment horizontal="center"/>
      <protection hidden="1"/>
    </xf>
    <xf numFmtId="170" fontId="15" fillId="8" borderId="12" xfId="1" applyNumberFormat="1" applyFont="1" applyFill="1" applyBorder="1" applyAlignment="1" applyProtection="1">
      <alignment horizontal="center"/>
      <protection hidden="1"/>
    </xf>
    <xf numFmtId="0" fontId="15" fillId="0" borderId="12" xfId="9" applyFont="1" applyFill="1" applyBorder="1" applyAlignment="1" applyProtection="1">
      <alignment horizontal="center"/>
      <protection hidden="1"/>
    </xf>
    <xf numFmtId="0" fontId="15" fillId="0" borderId="13" xfId="9" applyFont="1" applyFill="1" applyBorder="1" applyAlignment="1" applyProtection="1">
      <alignment horizontal="center"/>
      <protection hidden="1"/>
    </xf>
    <xf numFmtId="1" fontId="9" fillId="8" borderId="39" xfId="1" applyNumberFormat="1" applyFont="1" applyFill="1" applyBorder="1" applyAlignment="1">
      <alignment horizontal="right"/>
    </xf>
    <xf numFmtId="1" fontId="9" fillId="8" borderId="15" xfId="1" applyNumberFormat="1" applyFont="1" applyFill="1" applyBorder="1" applyAlignment="1">
      <alignment horizontal="right"/>
    </xf>
    <xf numFmtId="165" fontId="9" fillId="8" borderId="15" xfId="1" applyNumberFormat="1" applyFont="1" applyFill="1" applyBorder="1" applyAlignment="1">
      <alignment horizontal="right"/>
    </xf>
    <xf numFmtId="0" fontId="15" fillId="0" borderId="0" xfId="1" applyFont="1" applyFill="1" applyBorder="1" applyAlignment="1" applyProtection="1">
      <alignment horizontal="left"/>
      <protection locked="0"/>
    </xf>
    <xf numFmtId="0" fontId="15" fillId="0" borderId="40" xfId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 applyProtection="1">
      <alignment horizontal="center"/>
      <protection locked="0"/>
    </xf>
    <xf numFmtId="0" fontId="15" fillId="0" borderId="10" xfId="1" applyFont="1" applyFill="1" applyBorder="1" applyAlignment="1" applyProtection="1">
      <alignment horizontal="center"/>
      <protection locked="0"/>
    </xf>
    <xf numFmtId="0" fontId="15" fillId="0" borderId="41" xfId="1" applyFont="1" applyFill="1" applyBorder="1" applyAlignment="1" applyProtection="1">
      <alignment horizontal="center"/>
      <protection locked="0"/>
    </xf>
    <xf numFmtId="0" fontId="15" fillId="0" borderId="31" xfId="1" applyFont="1" applyFill="1" applyBorder="1" applyAlignment="1" applyProtection="1">
      <alignment horizontal="center"/>
      <protection locked="0"/>
    </xf>
    <xf numFmtId="0" fontId="15" fillId="0" borderId="42" xfId="1" applyFont="1" applyFill="1" applyBorder="1" applyAlignment="1" applyProtection="1">
      <alignment horizontal="center"/>
      <protection locked="0"/>
    </xf>
    <xf numFmtId="0" fontId="15" fillId="0" borderId="43" xfId="1" applyFont="1" applyFill="1" applyBorder="1" applyAlignment="1" applyProtection="1">
      <alignment horizontal="center"/>
      <protection locked="0"/>
    </xf>
    <xf numFmtId="0" fontId="15" fillId="0" borderId="21" xfId="1" applyFont="1" applyFill="1" applyBorder="1" applyAlignment="1" applyProtection="1">
      <alignment horizontal="center"/>
      <protection locked="0"/>
    </xf>
    <xf numFmtId="0" fontId="15" fillId="0" borderId="22" xfId="1" applyFont="1" applyFill="1" applyBorder="1" applyAlignment="1" applyProtection="1">
      <alignment horizontal="center"/>
      <protection locked="0"/>
    </xf>
    <xf numFmtId="172" fontId="15" fillId="7" borderId="12" xfId="1" applyNumberFormat="1" applyFont="1" applyFill="1" applyBorder="1" applyAlignment="1" applyProtection="1">
      <alignment horizontal="center"/>
      <protection hidden="1"/>
    </xf>
    <xf numFmtId="0" fontId="15" fillId="8" borderId="12" xfId="9" applyFont="1" applyFill="1" applyBorder="1" applyAlignment="1" applyProtection="1">
      <alignment horizontal="center"/>
      <protection hidden="1"/>
    </xf>
    <xf numFmtId="0" fontId="15" fillId="8" borderId="13" xfId="9" applyFont="1" applyFill="1" applyBorder="1" applyAlignment="1" applyProtection="1">
      <alignment horizontal="center"/>
      <protection hidden="1"/>
    </xf>
    <xf numFmtId="171" fontId="15" fillId="8" borderId="15" xfId="1" applyNumberFormat="1" applyFont="1" applyFill="1" applyBorder="1" applyAlignment="1" applyProtection="1">
      <alignment horizontal="center"/>
      <protection hidden="1"/>
    </xf>
    <xf numFmtId="0" fontId="15" fillId="0" borderId="15" xfId="9" applyFont="1" applyFill="1" applyBorder="1" applyAlignment="1" applyProtection="1">
      <alignment horizontal="center"/>
      <protection hidden="1"/>
    </xf>
    <xf numFmtId="0" fontId="15" fillId="0" borderId="16" xfId="9" applyFont="1" applyFill="1" applyBorder="1" applyAlignment="1" applyProtection="1">
      <alignment horizontal="center"/>
      <protection hidden="1"/>
    </xf>
    <xf numFmtId="172" fontId="15" fillId="8" borderId="12" xfId="1" applyNumberFormat="1" applyFont="1" applyFill="1" applyBorder="1" applyAlignment="1" applyProtection="1">
      <alignment horizontal="center"/>
      <protection hidden="1"/>
    </xf>
    <xf numFmtId="164" fontId="9" fillId="8" borderId="43" xfId="2" applyNumberFormat="1" applyFont="1" applyFill="1" applyBorder="1" applyAlignment="1" applyProtection="1">
      <alignment horizontal="left"/>
    </xf>
    <xf numFmtId="164" fontId="9" fillId="8" borderId="21" xfId="2" applyNumberFormat="1" applyFont="1" applyFill="1" applyBorder="1" applyAlignment="1" applyProtection="1">
      <alignment horizontal="left"/>
    </xf>
    <xf numFmtId="164" fontId="9" fillId="8" borderId="22" xfId="2" applyNumberFormat="1" applyFont="1" applyFill="1" applyBorder="1" applyAlignment="1" applyProtection="1">
      <alignment horizontal="left"/>
    </xf>
    <xf numFmtId="164" fontId="9" fillId="8" borderId="41" xfId="2" applyNumberFormat="1" applyFont="1" applyFill="1" applyBorder="1" applyAlignment="1" applyProtection="1">
      <alignment horizontal="left"/>
    </xf>
    <xf numFmtId="164" fontId="9" fillId="8" borderId="31" xfId="2" applyNumberFormat="1" applyFont="1" applyFill="1" applyBorder="1" applyAlignment="1" applyProtection="1">
      <alignment horizontal="left"/>
    </xf>
    <xf numFmtId="164" fontId="9" fillId="8" borderId="42" xfId="2" applyNumberFormat="1" applyFont="1" applyFill="1" applyBorder="1" applyAlignment="1" applyProtection="1">
      <alignment horizontal="left"/>
    </xf>
    <xf numFmtId="0" fontId="3" fillId="0" borderId="41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12" fillId="8" borderId="41" xfId="2" applyFont="1" applyFill="1" applyBorder="1" applyAlignment="1" applyProtection="1">
      <alignment horizontal="left"/>
    </xf>
    <xf numFmtId="0" fontId="12" fillId="8" borderId="31" xfId="2" applyFont="1" applyFill="1" applyBorder="1" applyAlignment="1" applyProtection="1">
      <alignment horizontal="left"/>
    </xf>
    <xf numFmtId="0" fontId="12" fillId="8" borderId="42" xfId="2" applyFont="1" applyFill="1" applyBorder="1" applyAlignment="1" applyProtection="1">
      <alignment horizontal="left"/>
    </xf>
    <xf numFmtId="0" fontId="9" fillId="0" borderId="41" xfId="2" applyFont="1" applyFill="1" applyBorder="1" applyAlignment="1" applyProtection="1">
      <alignment horizontal="left"/>
    </xf>
    <xf numFmtId="0" fontId="9" fillId="0" borderId="31" xfId="2" applyFont="1" applyFill="1" applyBorder="1" applyAlignment="1" applyProtection="1">
      <alignment horizontal="left"/>
    </xf>
    <xf numFmtId="0" fontId="9" fillId="0" borderId="42" xfId="2" applyFont="1" applyFill="1" applyBorder="1" applyAlignment="1" applyProtection="1">
      <alignment horizontal="left"/>
    </xf>
  </cellXfs>
  <cellStyles count="14">
    <cellStyle name="Normal" xfId="0" builtinId="0"/>
    <cellStyle name="Normal 2" xfId="3"/>
    <cellStyle name="Normal 3" xfId="5"/>
    <cellStyle name="Normal 3 2" xfId="10"/>
    <cellStyle name="Normal 4" xfId="12"/>
    <cellStyle name="Normal_00052144" xfId="6"/>
    <cellStyle name="Normal_EffTool_beta2" xfId="7"/>
    <cellStyle name="Normal_Hydrsav" xfId="8"/>
    <cellStyle name="Normal_Onoffsav" xfId="9"/>
    <cellStyle name="Normal_Sheet1" xfId="11"/>
    <cellStyle name="Normal_Sheet1_ACS880" xfId="13"/>
    <cellStyle name="Normal_THROTFAN" xfId="2"/>
    <cellStyle name="Normal_Throtsav" xfId="1"/>
    <cellStyle name="Style 1" xfId="4"/>
  </cellStyles>
  <dxfs count="0"/>
  <tableStyles count="0" defaultTableStyle="TableStyleMedium9" defaultPivotStyle="PivotStyleLight16"/>
  <colors>
    <mruColors>
      <color rgb="FF1EB5BB"/>
      <color rgb="FFFFFF99"/>
      <color rgb="FFFFCCFF"/>
      <color rgb="FF595959"/>
      <color rgb="FF6E6E6E"/>
      <color rgb="FF61DFE5"/>
      <color rgb="FF999999"/>
      <color rgb="FF868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24873796279475E-2"/>
          <c:y val="0.18011943340145412"/>
          <c:w val="0.80173677384333797"/>
          <c:h val="0.6860664746940188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1EB5BB"/>
            </a:solidFill>
            <a:ln w="12700">
              <a:noFill/>
              <a:prstDash val="solid"/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calcPump!$B$70:$B$78</c:f>
              <c:numCache>
                <c:formatCode>0</c:formatCode>
                <c:ptCount val="9"/>
                <c:pt idx="0">
                  <c:v>1100</c:v>
                </c:pt>
                <c:pt idx="1">
                  <c:v>990</c:v>
                </c:pt>
                <c:pt idx="2">
                  <c:v>880</c:v>
                </c:pt>
                <c:pt idx="3">
                  <c:v>770</c:v>
                </c:pt>
                <c:pt idx="4">
                  <c:v>660</c:v>
                </c:pt>
                <c:pt idx="5">
                  <c:v>550</c:v>
                </c:pt>
                <c:pt idx="6">
                  <c:v>440</c:v>
                </c:pt>
                <c:pt idx="7">
                  <c:v>330</c:v>
                </c:pt>
                <c:pt idx="8">
                  <c:v>220</c:v>
                </c:pt>
              </c:numCache>
            </c:numRef>
          </c:cat>
          <c:val>
            <c:numRef>
              <c:f>calcPump!$E$70:$E$78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15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913216"/>
        <c:axId val="145396096"/>
      </c:barChart>
      <c:catAx>
        <c:axId val="133913216"/>
        <c:scaling>
          <c:orientation val="maxMin"/>
        </c:scaling>
        <c:delete val="1"/>
        <c:axPos val="l"/>
        <c:numFmt formatCode="0" sourceLinked="1"/>
        <c:majorTickMark val="out"/>
        <c:minorTickMark val="none"/>
        <c:tickLblPos val="none"/>
        <c:crossAx val="145396096"/>
        <c:crosses val="autoZero"/>
        <c:auto val="1"/>
        <c:lblAlgn val="ctr"/>
        <c:lblOffset val="100"/>
        <c:noMultiLvlLbl val="0"/>
      </c:catAx>
      <c:valAx>
        <c:axId val="145396096"/>
        <c:scaling>
          <c:orientation val="minMax"/>
        </c:scaling>
        <c:delete val="0"/>
        <c:axPos val="t"/>
        <c:majorGridlines>
          <c:spPr>
            <a:ln w="3175">
              <a:solidFill>
                <a:srgbClr val="999999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913216"/>
        <c:crosses val="autoZero"/>
        <c:crossBetween val="between"/>
      </c:valAx>
      <c:spPr>
        <a:solidFill>
          <a:srgbClr val="FFFFFF"/>
        </a:solidFill>
        <a:ln w="3175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n-US" sz="800">
                <a:solidFill>
                  <a:sysClr val="windowText" lastClr="000000"/>
                </a:solidFill>
              </a:rPr>
              <a:t>Energy consumption kWh</a:t>
            </a:r>
          </a:p>
        </c:rich>
      </c:tx>
      <c:layout>
        <c:manualLayout>
          <c:xMode val="edge"/>
          <c:yMode val="edge"/>
          <c:x val="2.9199101535457971E-2"/>
          <c:y val="4.273935146815061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0996442904295"/>
          <c:y val="0.11422182219481793"/>
          <c:w val="0.89469003557095672"/>
          <c:h val="0.66316387455481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calcPump!$AA$17</c:f>
              <c:strCache>
                <c:ptCount val="1"/>
                <c:pt idx="0">
                  <c:v>Throttling control</c:v>
                </c:pt>
              </c:strCache>
            </c:strRef>
          </c:tx>
          <c:spPr>
            <a:solidFill>
              <a:srgbClr val="595959"/>
            </a:solidFill>
            <a:ln w="12700">
              <a:noFill/>
              <a:prstDash val="solid"/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Lit>
              <c:formatCode>General</c:formatCode>
              <c:ptCount val="9"/>
              <c:pt idx="0">
                <c:v>20</c:v>
              </c:pt>
              <c:pt idx="1">
                <c:v>30</c:v>
              </c:pt>
              <c:pt idx="2">
                <c:v>40</c:v>
              </c:pt>
              <c:pt idx="3">
                <c:v>50</c:v>
              </c:pt>
              <c:pt idx="4">
                <c:v>60</c:v>
              </c:pt>
              <c:pt idx="5">
                <c:v>70</c:v>
              </c:pt>
              <c:pt idx="6">
                <c:v>80</c:v>
              </c:pt>
              <c:pt idx="7">
                <c:v>90</c:v>
              </c:pt>
              <c:pt idx="8">
                <c:v>100</c:v>
              </c:pt>
            </c:numLit>
          </c:cat>
          <c:val>
            <c:numRef>
              <c:f>calcPump!$AA$19:$AA$27</c:f>
              <c:numCache>
                <c:formatCode>#,##0</c:formatCode>
                <c:ptCount val="9"/>
                <c:pt idx="0">
                  <c:v>0</c:v>
                </c:pt>
                <c:pt idx="1">
                  <c:v>34286.917433319075</c:v>
                </c:pt>
                <c:pt idx="2">
                  <c:v>72662.973222530025</c:v>
                </c:pt>
                <c:pt idx="3">
                  <c:v>115563.32236842107</c:v>
                </c:pt>
                <c:pt idx="4">
                  <c:v>163586.30299707604</c:v>
                </c:pt>
                <c:pt idx="5">
                  <c:v>174062.27313974596</c:v>
                </c:pt>
                <c:pt idx="6">
                  <c:v>139387.14574898791</c:v>
                </c:pt>
                <c:pt idx="7">
                  <c:v>99092.31315789478</c:v>
                </c:pt>
                <c:pt idx="8">
                  <c:v>51772.368421052626</c:v>
                </c:pt>
              </c:numCache>
            </c:numRef>
          </c:val>
        </c:ser>
        <c:ser>
          <c:idx val="1"/>
          <c:order val="1"/>
          <c:tx>
            <c:strRef>
              <c:f>calcPump!$AH$16</c:f>
              <c:strCache>
                <c:ptCount val="1"/>
                <c:pt idx="0">
                  <c:v>AC Drive </c:v>
                </c:pt>
              </c:strCache>
            </c:strRef>
          </c:tx>
          <c:spPr>
            <a:solidFill>
              <a:srgbClr val="1EB5BB"/>
            </a:solidFill>
          </c:spPr>
          <c:invertIfNegative val="0"/>
          <c:cat>
            <c:numLit>
              <c:formatCode>General</c:formatCode>
              <c:ptCount val="9"/>
              <c:pt idx="0">
                <c:v>20</c:v>
              </c:pt>
              <c:pt idx="1">
                <c:v>30</c:v>
              </c:pt>
              <c:pt idx="2">
                <c:v>40</c:v>
              </c:pt>
              <c:pt idx="3">
                <c:v>50</c:v>
              </c:pt>
              <c:pt idx="4">
                <c:v>60</c:v>
              </c:pt>
              <c:pt idx="5">
                <c:v>70</c:v>
              </c:pt>
              <c:pt idx="6">
                <c:v>80</c:v>
              </c:pt>
              <c:pt idx="7">
                <c:v>90</c:v>
              </c:pt>
              <c:pt idx="8">
                <c:v>100</c:v>
              </c:pt>
            </c:numLit>
          </c:cat>
          <c:val>
            <c:numRef>
              <c:f>calcPump!$W$19:$W$27</c:f>
              <c:numCache>
                <c:formatCode>#,##0</c:formatCode>
                <c:ptCount val="9"/>
                <c:pt idx="0">
                  <c:v>0</c:v>
                </c:pt>
                <c:pt idx="1">
                  <c:v>2413.8660634972216</c:v>
                </c:pt>
                <c:pt idx="2">
                  <c:v>9505.2148119096491</c:v>
                </c:pt>
                <c:pt idx="3">
                  <c:v>25099.185381764913</c:v>
                </c:pt>
                <c:pt idx="4">
                  <c:v>53924.368206583145</c:v>
                </c:pt>
                <c:pt idx="5">
                  <c:v>80533.235443102778</c:v>
                </c:pt>
                <c:pt idx="6">
                  <c:v>86620.29638004188</c:v>
                </c:pt>
                <c:pt idx="7">
                  <c:v>79579.502190976331</c:v>
                </c:pt>
                <c:pt idx="8">
                  <c:v>53099.86504723347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50"/>
        <c:axId val="145457920"/>
        <c:axId val="145459840"/>
      </c:barChart>
      <c:catAx>
        <c:axId val="14545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 %</a:t>
                </a:r>
              </a:p>
            </c:rich>
          </c:tx>
          <c:layout>
            <c:manualLayout>
              <c:xMode val="edge"/>
              <c:yMode val="edge"/>
              <c:x val="0.89139635534172956"/>
              <c:y val="0.8904450886514327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459840"/>
        <c:crosses val="autoZero"/>
        <c:auto val="1"/>
        <c:lblAlgn val="ctr"/>
        <c:lblOffset val="100"/>
        <c:tickMarkSkip val="1"/>
        <c:noMultiLvlLbl val="0"/>
      </c:catAx>
      <c:valAx>
        <c:axId val="145459840"/>
        <c:scaling>
          <c:orientation val="minMax"/>
        </c:scaling>
        <c:delete val="0"/>
        <c:axPos val="l"/>
        <c:majorGridlines>
          <c:spPr>
            <a:ln w="3175">
              <a:solidFill>
                <a:srgbClr val="6E6E6E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457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052787282045153"/>
          <c:y val="0.88343270853063682"/>
          <c:w val="0.33443731090074796"/>
          <c:h val="8.6147788059050892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00"/>
              <a:t>Power consumption kW</a:t>
            </a:r>
          </a:p>
        </c:rich>
      </c:tx>
      <c:layout>
        <c:manualLayout>
          <c:xMode val="edge"/>
          <c:yMode val="edge"/>
          <c:x val="1.3105839028390983E-2"/>
          <c:y val="6.944415676949775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939136893673684E-2"/>
          <c:y val="0.13552181667899238"/>
          <c:w val="0.88941301511160287"/>
          <c:h val="0.6046252229521335"/>
        </c:manualLayout>
      </c:layout>
      <c:lineChart>
        <c:grouping val="standard"/>
        <c:varyColors val="0"/>
        <c:ser>
          <c:idx val="1"/>
          <c:order val="0"/>
          <c:tx>
            <c:strRef>
              <c:f>calcPump!$AH$18</c:f>
              <c:strCache>
                <c:ptCount val="1"/>
                <c:pt idx="0">
                  <c:v>Throttling control</c:v>
                </c:pt>
              </c:strCache>
            </c:strRef>
          </c:tx>
          <c:spPr>
            <a:ln w="38100">
              <a:solidFill>
                <a:srgbClr val="595959"/>
              </a:solidFill>
              <a:prstDash val="solid"/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calcPump!$B$47:$B$55</c:f>
              <c:numCache>
                <c:formatCode>0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calcPump!$AH$20:$AH$28</c:f>
              <c:numCache>
                <c:formatCode>0.0</c:formatCode>
                <c:ptCount val="9"/>
                <c:pt idx="0">
                  <c:v>73.876096491228083</c:v>
                </c:pt>
                <c:pt idx="1">
                  <c:v>78.280633409404288</c:v>
                </c:pt>
                <c:pt idx="2">
                  <c:v>82.948599569098207</c:v>
                </c:pt>
                <c:pt idx="3">
                  <c:v>87.947733918128677</c:v>
                </c:pt>
                <c:pt idx="4">
                  <c:v>93.371177509746587</c:v>
                </c:pt>
                <c:pt idx="5">
                  <c:v>99.350612522686063</c:v>
                </c:pt>
                <c:pt idx="6">
                  <c:v>106.07849752586598</c:v>
                </c:pt>
                <c:pt idx="7">
                  <c:v>113.11907894736846</c:v>
                </c:pt>
                <c:pt idx="8">
                  <c:v>118.20175438596492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calcPump!$AH$16</c:f>
              <c:strCache>
                <c:ptCount val="1"/>
                <c:pt idx="0">
                  <c:v>AC Drive </c:v>
                </c:pt>
              </c:strCache>
            </c:strRef>
          </c:tx>
          <c:spPr>
            <a:ln w="38100">
              <a:solidFill>
                <a:srgbClr val="1EB5BB"/>
              </a:solidFill>
              <a:prstDash val="solid"/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numRef>
              <c:f>calcPump!$B$47:$B$55</c:f>
              <c:numCache>
                <c:formatCode>0</c:formatCode>
                <c:ptCount val="9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</c:numCache>
            </c:numRef>
          </c:cat>
          <c:val>
            <c:numRef>
              <c:f>calcPump!$U$47:$U$55</c:f>
              <c:numCache>
                <c:formatCode>0.0</c:formatCode>
                <c:ptCount val="9"/>
                <c:pt idx="0">
                  <c:v>2.3596972932482774</c:v>
                </c:pt>
                <c:pt idx="1">
                  <c:v>5.5111097340119217</c:v>
                </c:pt>
                <c:pt idx="2">
                  <c:v>10.850701840079507</c:v>
                </c:pt>
                <c:pt idx="3">
                  <c:v>19.101358738025048</c:v>
                </c:pt>
                <c:pt idx="4">
                  <c:v>30.778748976360244</c:v>
                </c:pt>
                <c:pt idx="5">
                  <c:v>45.966458586245878</c:v>
                </c:pt>
                <c:pt idx="6">
                  <c:v>65.921077914795958</c:v>
                </c:pt>
                <c:pt idx="7">
                  <c:v>90.844180583306326</c:v>
                </c:pt>
                <c:pt idx="8">
                  <c:v>121.23256860098967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0448"/>
        <c:axId val="148842368"/>
      </c:lineChart>
      <c:catAx>
        <c:axId val="14884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b="0"/>
                  <a:t>Flow %</a:t>
                </a:r>
              </a:p>
            </c:rich>
          </c:tx>
          <c:layout>
            <c:manualLayout>
              <c:xMode val="edge"/>
              <c:yMode val="edge"/>
              <c:x val="0.91195865639581275"/>
              <c:y val="0.856910185318583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4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42368"/>
        <c:scaling>
          <c:orientation val="minMax"/>
        </c:scaling>
        <c:delete val="0"/>
        <c:axPos val="l"/>
        <c:majorGridlines>
          <c:spPr>
            <a:ln w="3175">
              <a:solidFill>
                <a:srgbClr val="868686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40448"/>
        <c:crosses val="autoZero"/>
        <c:crossBetween val="midCat"/>
      </c:valAx>
      <c:spPr>
        <a:noFill/>
        <a:ln w="12700">
          <a:noFill/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"/>
          <c:y val="0.89345833569364952"/>
          <c:w val="0.52127233109643056"/>
          <c:h val="9.30232821616752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4727496520724"/>
          <c:y val="8.5713972686785461E-2"/>
          <c:w val="0.8749577360991706"/>
          <c:h val="0.77868081425952396"/>
        </c:manualLayout>
      </c:layout>
      <c:lineChart>
        <c:grouping val="standard"/>
        <c:varyColors val="0"/>
        <c:ser>
          <c:idx val="1"/>
          <c:order val="0"/>
          <c:tx>
            <c:strRef>
              <c:f>calcPump!$H$44</c:f>
              <c:strCache>
                <c:ptCount val="1"/>
                <c:pt idx="0">
                  <c:v>System</c:v>
                </c:pt>
              </c:strCache>
            </c:strRef>
          </c:tx>
          <c:spPr>
            <a:ln w="38100">
              <a:solidFill>
                <a:srgbClr val="595959"/>
              </a:solidFill>
              <a:prstDash val="solid"/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calcPump!$H$45:$H$55</c:f>
              <c:numCache>
                <c:formatCode>0.0</c:formatCode>
                <c:ptCount val="11"/>
                <c:pt idx="0">
                  <c:v>1</c:v>
                </c:pt>
                <c:pt idx="1">
                  <c:v>1.32</c:v>
                </c:pt>
                <c:pt idx="2">
                  <c:v>2.2800000000000002</c:v>
                </c:pt>
                <c:pt idx="3">
                  <c:v>3.88</c:v>
                </c:pt>
                <c:pt idx="4">
                  <c:v>6.120000000000001</c:v>
                </c:pt>
                <c:pt idx="5">
                  <c:v>9</c:v>
                </c:pt>
                <c:pt idx="6">
                  <c:v>12.52</c:v>
                </c:pt>
                <c:pt idx="7">
                  <c:v>16.68</c:v>
                </c:pt>
                <c:pt idx="8">
                  <c:v>21.480000000000004</c:v>
                </c:pt>
                <c:pt idx="9">
                  <c:v>26.92</c:v>
                </c:pt>
                <c:pt idx="10">
                  <c:v>33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calcPump!$E$44</c:f>
              <c:strCache>
                <c:ptCount val="1"/>
                <c:pt idx="0">
                  <c:v>Pump</c:v>
                </c:pt>
              </c:strCache>
            </c:strRef>
          </c:tx>
          <c:spPr>
            <a:ln>
              <a:solidFill>
                <a:srgbClr val="1EB5BB"/>
              </a:solidFill>
            </a:ln>
            <a:effectLst>
              <a:outerShdw blurRad="50800" dist="254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calcPump!$E$45:$E$55</c:f>
              <c:numCache>
                <c:formatCode>0.0</c:formatCode>
                <c:ptCount val="11"/>
                <c:pt idx="0">
                  <c:v>44</c:v>
                </c:pt>
                <c:pt idx="1">
                  <c:v>43.89</c:v>
                </c:pt>
                <c:pt idx="2">
                  <c:v>43.56</c:v>
                </c:pt>
                <c:pt idx="3">
                  <c:v>43.01</c:v>
                </c:pt>
                <c:pt idx="4">
                  <c:v>42.24</c:v>
                </c:pt>
                <c:pt idx="5">
                  <c:v>41.25</c:v>
                </c:pt>
                <c:pt idx="6">
                  <c:v>40.04</c:v>
                </c:pt>
                <c:pt idx="7">
                  <c:v>38.61</c:v>
                </c:pt>
                <c:pt idx="8">
                  <c:v>36.96</c:v>
                </c:pt>
                <c:pt idx="9">
                  <c:v>35.090000000000003</c:v>
                </c:pt>
                <c:pt idx="10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91904"/>
        <c:axId val="148894080"/>
      </c:lineChart>
      <c:catAx>
        <c:axId val="1488919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Flow</a:t>
                </a:r>
              </a:p>
            </c:rich>
          </c:tx>
          <c:layout>
            <c:manualLayout>
              <c:xMode val="edge"/>
              <c:yMode val="edge"/>
              <c:x val="0.86421523808901546"/>
              <c:y val="0.86888804155109989"/>
            </c:manualLayout>
          </c:layout>
          <c:overlay val="0"/>
        </c:title>
        <c:numFmt formatCode="General" sourceLinked="0"/>
        <c:majorTickMark val="out"/>
        <c:minorTickMark val="none"/>
        <c:tickLblPos val="none"/>
        <c:crossAx val="14889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894080"/>
        <c:scaling>
          <c:orientation val="minMax"/>
        </c:scaling>
        <c:delete val="0"/>
        <c:axPos val="l"/>
        <c:majorGridlines>
          <c:spPr>
            <a:ln w="3175">
              <a:solidFill>
                <a:srgbClr val="86868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Head</a:t>
                </a:r>
              </a:p>
            </c:rich>
          </c:tx>
          <c:layout>
            <c:manualLayout>
              <c:xMode val="edge"/>
              <c:yMode val="edge"/>
              <c:x val="0.13524234981702726"/>
              <c:y val="4.6435848643551145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891904"/>
        <c:crosses val="autoZero"/>
        <c:crossBetween val="midCat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8.3908756433757573E-2"/>
          <c:y val="0.87008787988866454"/>
          <c:w val="0.69630293916645258"/>
          <c:h val="0.115364907224530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horizontalDpi="-3"/>
  </c:printSettings>
</c:chartSpace>
</file>

<file path=xl/ctrlProps/ctrlProp1.xml><?xml version="1.0" encoding="utf-8"?>
<formControlPr xmlns="http://schemas.microsoft.com/office/spreadsheetml/2009/9/main" objectType="Drop" dropStyle="combo" dx="15" fmlaLink="calcPump!$B$34" fmlaRange="calcPump!$H$34:$H$36" noThreeD="1" val="0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55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30.emf"/><Relationship Id="rId18" Type="http://schemas.openxmlformats.org/officeDocument/2006/relationships/image" Target="../media/image25.emf"/><Relationship Id="rId26" Type="http://schemas.openxmlformats.org/officeDocument/2006/relationships/image" Target="../media/image17.emf"/><Relationship Id="rId39" Type="http://schemas.openxmlformats.org/officeDocument/2006/relationships/image" Target="../media/image46.emf"/><Relationship Id="rId3" Type="http://schemas.openxmlformats.org/officeDocument/2006/relationships/image" Target="../media/image39.emf"/><Relationship Id="rId21" Type="http://schemas.openxmlformats.org/officeDocument/2006/relationships/image" Target="../media/image22.emf"/><Relationship Id="rId34" Type="http://schemas.openxmlformats.org/officeDocument/2006/relationships/image" Target="../media/image9.emf"/><Relationship Id="rId42" Type="http://schemas.openxmlformats.org/officeDocument/2006/relationships/image" Target="../media/image5.emf"/><Relationship Id="rId47" Type="http://schemas.openxmlformats.org/officeDocument/2006/relationships/image" Target="../media/image51.emf"/><Relationship Id="rId50" Type="http://schemas.openxmlformats.org/officeDocument/2006/relationships/image" Target="../media/image54.emf"/><Relationship Id="rId7" Type="http://schemas.openxmlformats.org/officeDocument/2006/relationships/image" Target="../media/image36.emf"/><Relationship Id="rId12" Type="http://schemas.openxmlformats.org/officeDocument/2006/relationships/image" Target="../media/image31.emf"/><Relationship Id="rId17" Type="http://schemas.openxmlformats.org/officeDocument/2006/relationships/image" Target="../media/image26.emf"/><Relationship Id="rId25" Type="http://schemas.openxmlformats.org/officeDocument/2006/relationships/image" Target="../media/image18.emf"/><Relationship Id="rId33" Type="http://schemas.openxmlformats.org/officeDocument/2006/relationships/image" Target="../media/image10.emf"/><Relationship Id="rId38" Type="http://schemas.openxmlformats.org/officeDocument/2006/relationships/image" Target="../media/image45.emf"/><Relationship Id="rId46" Type="http://schemas.openxmlformats.org/officeDocument/2006/relationships/image" Target="../media/image50.emf"/><Relationship Id="rId2" Type="http://schemas.openxmlformats.org/officeDocument/2006/relationships/image" Target="../media/image40.emf"/><Relationship Id="rId16" Type="http://schemas.openxmlformats.org/officeDocument/2006/relationships/image" Target="../media/image27.emf"/><Relationship Id="rId20" Type="http://schemas.openxmlformats.org/officeDocument/2006/relationships/image" Target="../media/image23.emf"/><Relationship Id="rId29" Type="http://schemas.openxmlformats.org/officeDocument/2006/relationships/image" Target="../media/image14.emf"/><Relationship Id="rId41" Type="http://schemas.openxmlformats.org/officeDocument/2006/relationships/image" Target="../media/image6.emf"/><Relationship Id="rId54" Type="http://schemas.openxmlformats.org/officeDocument/2006/relationships/image" Target="../media/image1.emf"/><Relationship Id="rId1" Type="http://schemas.openxmlformats.org/officeDocument/2006/relationships/image" Target="../media/image41.emf"/><Relationship Id="rId6" Type="http://schemas.openxmlformats.org/officeDocument/2006/relationships/image" Target="../media/image37.emf"/><Relationship Id="rId11" Type="http://schemas.openxmlformats.org/officeDocument/2006/relationships/image" Target="../media/image32.emf"/><Relationship Id="rId24" Type="http://schemas.openxmlformats.org/officeDocument/2006/relationships/image" Target="../media/image19.emf"/><Relationship Id="rId32" Type="http://schemas.openxmlformats.org/officeDocument/2006/relationships/image" Target="../media/image11.emf"/><Relationship Id="rId37" Type="http://schemas.openxmlformats.org/officeDocument/2006/relationships/image" Target="../media/image44.emf"/><Relationship Id="rId40" Type="http://schemas.openxmlformats.org/officeDocument/2006/relationships/image" Target="../media/image7.emf"/><Relationship Id="rId45" Type="http://schemas.openxmlformats.org/officeDocument/2006/relationships/image" Target="../media/image49.emf"/><Relationship Id="rId53" Type="http://schemas.openxmlformats.org/officeDocument/2006/relationships/image" Target="../media/image2.emf"/><Relationship Id="rId5" Type="http://schemas.openxmlformats.org/officeDocument/2006/relationships/image" Target="../media/image38.emf"/><Relationship Id="rId15" Type="http://schemas.openxmlformats.org/officeDocument/2006/relationships/image" Target="../media/image28.emf"/><Relationship Id="rId23" Type="http://schemas.openxmlformats.org/officeDocument/2006/relationships/image" Target="../media/image20.emf"/><Relationship Id="rId28" Type="http://schemas.openxmlformats.org/officeDocument/2006/relationships/image" Target="../media/image15.emf"/><Relationship Id="rId36" Type="http://schemas.openxmlformats.org/officeDocument/2006/relationships/image" Target="../media/image43.emf"/><Relationship Id="rId49" Type="http://schemas.openxmlformats.org/officeDocument/2006/relationships/image" Target="../media/image53.emf"/><Relationship Id="rId10" Type="http://schemas.openxmlformats.org/officeDocument/2006/relationships/image" Target="../media/image33.emf"/><Relationship Id="rId19" Type="http://schemas.openxmlformats.org/officeDocument/2006/relationships/image" Target="../media/image24.emf"/><Relationship Id="rId31" Type="http://schemas.openxmlformats.org/officeDocument/2006/relationships/image" Target="../media/image12.emf"/><Relationship Id="rId44" Type="http://schemas.openxmlformats.org/officeDocument/2006/relationships/image" Target="../media/image48.emf"/><Relationship Id="rId52" Type="http://schemas.openxmlformats.org/officeDocument/2006/relationships/image" Target="../media/image3.emf"/><Relationship Id="rId4" Type="http://schemas.openxmlformats.org/officeDocument/2006/relationships/image" Target="../media/image42.emf"/><Relationship Id="rId9" Type="http://schemas.openxmlformats.org/officeDocument/2006/relationships/image" Target="../media/image34.emf"/><Relationship Id="rId14" Type="http://schemas.openxmlformats.org/officeDocument/2006/relationships/image" Target="../media/image29.emf"/><Relationship Id="rId22" Type="http://schemas.openxmlformats.org/officeDocument/2006/relationships/image" Target="../media/image21.emf"/><Relationship Id="rId27" Type="http://schemas.openxmlformats.org/officeDocument/2006/relationships/image" Target="../media/image16.emf"/><Relationship Id="rId30" Type="http://schemas.openxmlformats.org/officeDocument/2006/relationships/image" Target="../media/image13.emf"/><Relationship Id="rId35" Type="http://schemas.openxmlformats.org/officeDocument/2006/relationships/image" Target="../media/image8.emf"/><Relationship Id="rId43" Type="http://schemas.openxmlformats.org/officeDocument/2006/relationships/image" Target="../media/image47.emf"/><Relationship Id="rId48" Type="http://schemas.openxmlformats.org/officeDocument/2006/relationships/image" Target="../media/image52.emf"/><Relationship Id="rId8" Type="http://schemas.openxmlformats.org/officeDocument/2006/relationships/image" Target="../media/image35.emf"/><Relationship Id="rId51" Type="http://schemas.openxmlformats.org/officeDocument/2006/relationships/image" Target="../media/image4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71675</xdr:colOff>
      <xdr:row>1</xdr:row>
      <xdr:rowOff>48340</xdr:rowOff>
    </xdr:from>
    <xdr:to>
      <xdr:col>9</xdr:col>
      <xdr:colOff>500300</xdr:colOff>
      <xdr:row>2</xdr:row>
      <xdr:rowOff>69939</xdr:rowOff>
    </xdr:to>
    <xdr:pic>
      <xdr:nvPicPr>
        <xdr:cNvPr id="2" name="Picture 85" descr="xx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235" y="223600"/>
          <a:ext cx="428625" cy="196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48811</xdr:colOff>
      <xdr:row>0</xdr:row>
      <xdr:rowOff>146050</xdr:rowOff>
    </xdr:from>
    <xdr:to>
      <xdr:col>2</xdr:col>
      <xdr:colOff>231914</xdr:colOff>
      <xdr:row>2</xdr:row>
      <xdr:rowOff>50374</xdr:rowOff>
    </xdr:to>
    <xdr:sp macro="" textlink="">
      <xdr:nvSpPr>
        <xdr:cNvPr id="3" name="Header_AppTitle"/>
        <xdr:cNvSpPr txBox="1"/>
      </xdr:nvSpPr>
      <xdr:spPr>
        <a:xfrm>
          <a:off x="48811" y="146050"/>
          <a:ext cx="1464146" cy="25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PumpSave 5.3</a:t>
          </a:r>
          <a:endParaRPr lang="en-US" sz="1000" b="1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472721</xdr:colOff>
      <xdr:row>2</xdr:row>
      <xdr:rowOff>164676</xdr:rowOff>
    </xdr:from>
    <xdr:to>
      <xdr:col>1</xdr:col>
      <xdr:colOff>603690</xdr:colOff>
      <xdr:row>3</xdr:row>
      <xdr:rowOff>164677</xdr:rowOff>
    </xdr:to>
    <xdr:sp macro="" textlink="">
      <xdr:nvSpPr>
        <xdr:cNvPr id="4" name="Header_Pump"/>
        <xdr:cNvSpPr txBox="1"/>
      </xdr:nvSpPr>
      <xdr:spPr>
        <a:xfrm>
          <a:off x="472721" y="531022"/>
          <a:ext cx="739104" cy="183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1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Pump</a:t>
          </a:r>
          <a:endParaRPr lang="en-US" sz="800" b="1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472721</xdr:colOff>
      <xdr:row>3</xdr:row>
      <xdr:rowOff>161926</xdr:rowOff>
    </xdr:from>
    <xdr:to>
      <xdr:col>3</xdr:col>
      <xdr:colOff>161925</xdr:colOff>
      <xdr:row>5</xdr:row>
      <xdr:rowOff>1390</xdr:rowOff>
    </xdr:to>
    <xdr:sp macro="" textlink="">
      <xdr:nvSpPr>
        <xdr:cNvPr id="5" name="Label_NominalVolume"/>
        <xdr:cNvSpPr txBox="1"/>
      </xdr:nvSpPr>
      <xdr:spPr>
        <a:xfrm>
          <a:off x="472721" y="704851"/>
          <a:ext cx="1518004" cy="2014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Nominal volume flow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472721</xdr:colOff>
      <xdr:row>5</xdr:row>
      <xdr:rowOff>28447</xdr:rowOff>
    </xdr:from>
    <xdr:to>
      <xdr:col>2</xdr:col>
      <xdr:colOff>441521</xdr:colOff>
      <xdr:row>6</xdr:row>
      <xdr:rowOff>28447</xdr:rowOff>
    </xdr:to>
    <xdr:sp macro="" textlink="">
      <xdr:nvSpPr>
        <xdr:cNvPr id="6" name="Label_NominalHead"/>
        <xdr:cNvSpPr txBox="1"/>
      </xdr:nvSpPr>
      <xdr:spPr>
        <a:xfrm>
          <a:off x="472721" y="944312"/>
          <a:ext cx="1185069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Nominal head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472720</xdr:colOff>
      <xdr:row>6</xdr:row>
      <xdr:rowOff>76200</xdr:rowOff>
    </xdr:from>
    <xdr:to>
      <xdr:col>2</xdr:col>
      <xdr:colOff>609599</xdr:colOff>
      <xdr:row>7</xdr:row>
      <xdr:rowOff>85725</xdr:rowOff>
    </xdr:to>
    <xdr:sp macro="" textlink="">
      <xdr:nvSpPr>
        <xdr:cNvPr id="7" name="Label_MaxHead"/>
        <xdr:cNvSpPr txBox="1"/>
      </xdr:nvSpPr>
      <xdr:spPr>
        <a:xfrm>
          <a:off x="472720" y="1162050"/>
          <a:ext cx="135607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Max head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472721</xdr:colOff>
      <xdr:row>7</xdr:row>
      <xdr:rowOff>88316</xdr:rowOff>
    </xdr:from>
    <xdr:to>
      <xdr:col>2</xdr:col>
      <xdr:colOff>441521</xdr:colOff>
      <xdr:row>8</xdr:row>
      <xdr:rowOff>88317</xdr:rowOff>
    </xdr:to>
    <xdr:sp macro="" textlink="">
      <xdr:nvSpPr>
        <xdr:cNvPr id="8" name="Label_Efficiency"/>
        <xdr:cNvSpPr txBox="1"/>
      </xdr:nvSpPr>
      <xdr:spPr>
        <a:xfrm>
          <a:off x="472721" y="1370528"/>
          <a:ext cx="1185069" cy="183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Efficiency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472721</xdr:colOff>
      <xdr:row>8</xdr:row>
      <xdr:rowOff>122491</xdr:rowOff>
    </xdr:from>
    <xdr:to>
      <xdr:col>2</xdr:col>
      <xdr:colOff>441521</xdr:colOff>
      <xdr:row>9</xdr:row>
      <xdr:rowOff>122490</xdr:rowOff>
    </xdr:to>
    <xdr:sp macro="" textlink="">
      <xdr:nvSpPr>
        <xdr:cNvPr id="9" name="Label_Liquid"/>
        <xdr:cNvSpPr txBox="1"/>
      </xdr:nvSpPr>
      <xdr:spPr>
        <a:xfrm>
          <a:off x="472721" y="1587876"/>
          <a:ext cx="1185069" cy="183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Liquid density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472721</xdr:colOff>
      <xdr:row>9</xdr:row>
      <xdr:rowOff>161924</xdr:rowOff>
    </xdr:from>
    <xdr:to>
      <xdr:col>3</xdr:col>
      <xdr:colOff>123825</xdr:colOff>
      <xdr:row>10</xdr:row>
      <xdr:rowOff>161924</xdr:rowOff>
    </xdr:to>
    <xdr:sp macro="" textlink="">
      <xdr:nvSpPr>
        <xdr:cNvPr id="10" name="Label_StaticHead"/>
        <xdr:cNvSpPr txBox="1"/>
      </xdr:nvSpPr>
      <xdr:spPr>
        <a:xfrm>
          <a:off x="472721" y="1790699"/>
          <a:ext cx="147990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Static head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127809</xdr:colOff>
      <xdr:row>3</xdr:row>
      <xdr:rowOff>182364</xdr:rowOff>
    </xdr:from>
    <xdr:to>
      <xdr:col>5</xdr:col>
      <xdr:colOff>117775</xdr:colOff>
      <xdr:row>4</xdr:row>
      <xdr:rowOff>182364</xdr:rowOff>
    </xdr:to>
    <xdr:sp macro="" textlink="">
      <xdr:nvSpPr>
        <xdr:cNvPr id="11" name="Unit_NominalVolume"/>
        <xdr:cNvSpPr txBox="1"/>
      </xdr:nvSpPr>
      <xdr:spPr>
        <a:xfrm>
          <a:off x="2560347" y="731883"/>
          <a:ext cx="598101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m3/h</a:t>
          </a:r>
          <a:endParaRPr lang="en-US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127809</xdr:colOff>
      <xdr:row>5</xdr:row>
      <xdr:rowOff>28447</xdr:rowOff>
    </xdr:from>
    <xdr:to>
      <xdr:col>4</xdr:col>
      <xdr:colOff>515104</xdr:colOff>
      <xdr:row>6</xdr:row>
      <xdr:rowOff>28447</xdr:rowOff>
    </xdr:to>
    <xdr:sp macro="" textlink="">
      <xdr:nvSpPr>
        <xdr:cNvPr id="12" name="Unit_NominalHead"/>
        <xdr:cNvSpPr txBox="1"/>
      </xdr:nvSpPr>
      <xdr:spPr>
        <a:xfrm>
          <a:off x="2560347" y="944312"/>
          <a:ext cx="387295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</a:t>
          </a:r>
        </a:p>
      </xdr:txBody>
    </xdr:sp>
    <xdr:clientData/>
  </xdr:twoCellAnchor>
  <xdr:twoCellAnchor>
    <xdr:from>
      <xdr:col>4</xdr:col>
      <xdr:colOff>127809</xdr:colOff>
      <xdr:row>6</xdr:row>
      <xdr:rowOff>53619</xdr:rowOff>
    </xdr:from>
    <xdr:to>
      <xdr:col>4</xdr:col>
      <xdr:colOff>515104</xdr:colOff>
      <xdr:row>7</xdr:row>
      <xdr:rowOff>53617</xdr:rowOff>
    </xdr:to>
    <xdr:sp macro="" textlink="">
      <xdr:nvSpPr>
        <xdr:cNvPr id="13" name="Unit_MaxHead"/>
        <xdr:cNvSpPr txBox="1"/>
      </xdr:nvSpPr>
      <xdr:spPr>
        <a:xfrm>
          <a:off x="2560347" y="1152657"/>
          <a:ext cx="387295" cy="183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</a:t>
          </a:r>
        </a:p>
      </xdr:txBody>
    </xdr:sp>
    <xdr:clientData/>
  </xdr:twoCellAnchor>
  <xdr:twoCellAnchor>
    <xdr:from>
      <xdr:col>4</xdr:col>
      <xdr:colOff>127809</xdr:colOff>
      <xdr:row>7</xdr:row>
      <xdr:rowOff>88316</xdr:rowOff>
    </xdr:from>
    <xdr:to>
      <xdr:col>4</xdr:col>
      <xdr:colOff>515104</xdr:colOff>
      <xdr:row>8</xdr:row>
      <xdr:rowOff>88317</xdr:rowOff>
    </xdr:to>
    <xdr:sp macro="" textlink="">
      <xdr:nvSpPr>
        <xdr:cNvPr id="14" name="Unit_Efficiency"/>
        <xdr:cNvSpPr txBox="1"/>
      </xdr:nvSpPr>
      <xdr:spPr>
        <a:xfrm>
          <a:off x="2560347" y="1370528"/>
          <a:ext cx="387295" cy="183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4</xdr:col>
      <xdr:colOff>127809</xdr:colOff>
      <xdr:row>8</xdr:row>
      <xdr:rowOff>122491</xdr:rowOff>
    </xdr:from>
    <xdr:to>
      <xdr:col>5</xdr:col>
      <xdr:colOff>106890</xdr:colOff>
      <xdr:row>9</xdr:row>
      <xdr:rowOff>122490</xdr:rowOff>
    </xdr:to>
    <xdr:sp macro="" textlink="">
      <xdr:nvSpPr>
        <xdr:cNvPr id="15" name="Unit_Liquid"/>
        <xdr:cNvSpPr txBox="1"/>
      </xdr:nvSpPr>
      <xdr:spPr>
        <a:xfrm>
          <a:off x="2560347" y="1587876"/>
          <a:ext cx="587216" cy="1831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kg/m3</a:t>
          </a:r>
          <a:endParaRPr lang="en-US" sz="800" b="0" cap="none" spc="0" baseline="3000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127809</xdr:colOff>
      <xdr:row>9</xdr:row>
      <xdr:rowOff>117996</xdr:rowOff>
    </xdr:from>
    <xdr:to>
      <xdr:col>4</xdr:col>
      <xdr:colOff>515104</xdr:colOff>
      <xdr:row>10</xdr:row>
      <xdr:rowOff>117996</xdr:rowOff>
    </xdr:to>
    <xdr:sp macro="" textlink="">
      <xdr:nvSpPr>
        <xdr:cNvPr id="16" name="Unit_StaticHead"/>
        <xdr:cNvSpPr txBox="1"/>
      </xdr:nvSpPr>
      <xdr:spPr>
        <a:xfrm>
          <a:off x="2752809" y="1737996"/>
          <a:ext cx="387295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</a:t>
          </a:r>
        </a:p>
      </xdr:txBody>
    </xdr:sp>
    <xdr:clientData/>
  </xdr:twoCellAnchor>
  <xdr:twoCellAnchor>
    <xdr:from>
      <xdr:col>0</xdr:col>
      <xdr:colOff>462508</xdr:colOff>
      <xdr:row>15</xdr:row>
      <xdr:rowOff>164292</xdr:rowOff>
    </xdr:from>
    <xdr:to>
      <xdr:col>3</xdr:col>
      <xdr:colOff>6159</xdr:colOff>
      <xdr:row>16</xdr:row>
      <xdr:rowOff>164293</xdr:rowOff>
    </xdr:to>
    <xdr:sp macro="" textlink="">
      <xdr:nvSpPr>
        <xdr:cNvPr id="17" name="Header_Drive"/>
        <xdr:cNvSpPr txBox="1"/>
      </xdr:nvSpPr>
      <xdr:spPr>
        <a:xfrm>
          <a:off x="462508" y="2878917"/>
          <a:ext cx="1372451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1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Drive and motor</a:t>
          </a:r>
          <a:endParaRPr lang="en-US" sz="800" b="1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467270</xdr:colOff>
      <xdr:row>16</xdr:row>
      <xdr:rowOff>171450</xdr:rowOff>
    </xdr:from>
    <xdr:to>
      <xdr:col>3</xdr:col>
      <xdr:colOff>171449</xdr:colOff>
      <xdr:row>17</xdr:row>
      <xdr:rowOff>162928</xdr:rowOff>
    </xdr:to>
    <xdr:sp macro="" textlink="">
      <xdr:nvSpPr>
        <xdr:cNvPr id="18" name="Label_Supply"/>
        <xdr:cNvSpPr txBox="1"/>
      </xdr:nvSpPr>
      <xdr:spPr>
        <a:xfrm>
          <a:off x="467270" y="3067050"/>
          <a:ext cx="1532979" cy="1724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Supply voltage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462508</xdr:colOff>
      <xdr:row>19</xdr:row>
      <xdr:rowOff>111242</xdr:rowOff>
    </xdr:from>
    <xdr:to>
      <xdr:col>2</xdr:col>
      <xdr:colOff>431308</xdr:colOff>
      <xdr:row>20</xdr:row>
      <xdr:rowOff>111242</xdr:rowOff>
    </xdr:to>
    <xdr:sp macro="" textlink="">
      <xdr:nvSpPr>
        <xdr:cNvPr id="19" name="Label_MotorPower"/>
        <xdr:cNvSpPr txBox="1"/>
      </xdr:nvSpPr>
      <xdr:spPr>
        <a:xfrm>
          <a:off x="462508" y="3549767"/>
          <a:ext cx="118800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Motor power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462508</xdr:colOff>
      <xdr:row>20</xdr:row>
      <xdr:rowOff>141177</xdr:rowOff>
    </xdr:from>
    <xdr:to>
      <xdr:col>2</xdr:col>
      <xdr:colOff>431308</xdr:colOff>
      <xdr:row>21</xdr:row>
      <xdr:rowOff>141176</xdr:rowOff>
    </xdr:to>
    <xdr:sp macro="" textlink="">
      <xdr:nvSpPr>
        <xdr:cNvPr id="20" name="Label_MotorEfficiency"/>
        <xdr:cNvSpPr txBox="1"/>
      </xdr:nvSpPr>
      <xdr:spPr>
        <a:xfrm>
          <a:off x="462508" y="3760677"/>
          <a:ext cx="11880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Motor efficiency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122714</xdr:colOff>
      <xdr:row>19</xdr:row>
      <xdr:rowOff>111242</xdr:rowOff>
    </xdr:from>
    <xdr:to>
      <xdr:col>4</xdr:col>
      <xdr:colOff>510009</xdr:colOff>
      <xdr:row>20</xdr:row>
      <xdr:rowOff>111242</xdr:rowOff>
    </xdr:to>
    <xdr:sp macro="" textlink="">
      <xdr:nvSpPr>
        <xdr:cNvPr id="22" name="Unit_MotorPower"/>
        <xdr:cNvSpPr txBox="1"/>
      </xdr:nvSpPr>
      <xdr:spPr>
        <a:xfrm>
          <a:off x="2561114" y="3549767"/>
          <a:ext cx="38729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kW</a:t>
          </a:r>
        </a:p>
      </xdr:txBody>
    </xdr:sp>
    <xdr:clientData/>
  </xdr:twoCellAnchor>
  <xdr:twoCellAnchor>
    <xdr:from>
      <xdr:col>4</xdr:col>
      <xdr:colOff>122714</xdr:colOff>
      <xdr:row>20</xdr:row>
      <xdr:rowOff>141177</xdr:rowOff>
    </xdr:from>
    <xdr:to>
      <xdr:col>4</xdr:col>
      <xdr:colOff>510009</xdr:colOff>
      <xdr:row>21</xdr:row>
      <xdr:rowOff>141176</xdr:rowOff>
    </xdr:to>
    <xdr:sp macro="" textlink="">
      <xdr:nvSpPr>
        <xdr:cNvPr id="23" name="Unit_MotorEfficiency"/>
        <xdr:cNvSpPr txBox="1"/>
      </xdr:nvSpPr>
      <xdr:spPr>
        <a:xfrm>
          <a:off x="2561114" y="3760677"/>
          <a:ext cx="38729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%</a:t>
          </a:r>
        </a:p>
      </xdr:txBody>
    </xdr:sp>
    <xdr:clientData/>
  </xdr:twoCellAnchor>
  <xdr:twoCellAnchor>
    <xdr:from>
      <xdr:col>0</xdr:col>
      <xdr:colOff>472026</xdr:colOff>
      <xdr:row>11</xdr:row>
      <xdr:rowOff>6356</xdr:rowOff>
    </xdr:from>
    <xdr:to>
      <xdr:col>3</xdr:col>
      <xdr:colOff>95250</xdr:colOff>
      <xdr:row>13</xdr:row>
      <xdr:rowOff>28575</xdr:rowOff>
    </xdr:to>
    <xdr:sp macro="" textlink="">
      <xdr:nvSpPr>
        <xdr:cNvPr id="24" name="Label_Existing"/>
        <xdr:cNvSpPr txBox="1"/>
      </xdr:nvSpPr>
      <xdr:spPr>
        <a:xfrm>
          <a:off x="472026" y="1997081"/>
          <a:ext cx="1452024" cy="384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Existing flow control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467882</xdr:colOff>
      <xdr:row>44</xdr:row>
      <xdr:rowOff>142875</xdr:rowOff>
    </xdr:from>
    <xdr:to>
      <xdr:col>3</xdr:col>
      <xdr:colOff>504825</xdr:colOff>
      <xdr:row>45</xdr:row>
      <xdr:rowOff>152400</xdr:rowOff>
    </xdr:to>
    <xdr:sp macro="" textlink="">
      <xdr:nvSpPr>
        <xdr:cNvPr id="25" name="Header_Economic"/>
        <xdr:cNvSpPr txBox="1"/>
      </xdr:nvSpPr>
      <xdr:spPr>
        <a:xfrm>
          <a:off x="467882" y="8105775"/>
          <a:ext cx="1865743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ja-JP" sz="800" b="1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Economic data</a:t>
          </a:r>
          <a:endParaRPr lang="en-US" sz="800" b="1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467882</xdr:colOff>
      <xdr:row>46</xdr:row>
      <xdr:rowOff>18098</xdr:rowOff>
    </xdr:from>
    <xdr:to>
      <xdr:col>2</xdr:col>
      <xdr:colOff>436682</xdr:colOff>
      <xdr:row>47</xdr:row>
      <xdr:rowOff>18097</xdr:rowOff>
    </xdr:to>
    <xdr:sp macro="" textlink="">
      <xdr:nvSpPr>
        <xdr:cNvPr id="26" name="Label_Currency"/>
        <xdr:cNvSpPr txBox="1"/>
      </xdr:nvSpPr>
      <xdr:spPr>
        <a:xfrm>
          <a:off x="467882" y="8342948"/>
          <a:ext cx="1188000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Currency unit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467882</xdr:colOff>
      <xdr:row>47</xdr:row>
      <xdr:rowOff>47625</xdr:rowOff>
    </xdr:from>
    <xdr:to>
      <xdr:col>3</xdr:col>
      <xdr:colOff>19050</xdr:colOff>
      <xdr:row>48</xdr:row>
      <xdr:rowOff>95250</xdr:rowOff>
    </xdr:to>
    <xdr:sp macro="" textlink="">
      <xdr:nvSpPr>
        <xdr:cNvPr id="27" name="Label_Energy"/>
        <xdr:cNvSpPr txBox="1"/>
      </xdr:nvSpPr>
      <xdr:spPr>
        <a:xfrm>
          <a:off x="467882" y="8553450"/>
          <a:ext cx="1379968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Energy price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467882</xdr:colOff>
      <xdr:row>48</xdr:row>
      <xdr:rowOff>66676</xdr:rowOff>
    </xdr:from>
    <xdr:to>
      <xdr:col>3</xdr:col>
      <xdr:colOff>114300</xdr:colOff>
      <xdr:row>49</xdr:row>
      <xdr:rowOff>104775</xdr:rowOff>
    </xdr:to>
    <xdr:sp macro="" textlink="">
      <xdr:nvSpPr>
        <xdr:cNvPr id="28" name="Label_Investment"/>
        <xdr:cNvSpPr txBox="1"/>
      </xdr:nvSpPr>
      <xdr:spPr>
        <a:xfrm>
          <a:off x="467882" y="8753476"/>
          <a:ext cx="1475218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Investment cost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481189</xdr:colOff>
      <xdr:row>28</xdr:row>
      <xdr:rowOff>0</xdr:rowOff>
    </xdr:from>
    <xdr:to>
      <xdr:col>2</xdr:col>
      <xdr:colOff>373186</xdr:colOff>
      <xdr:row>29</xdr:row>
      <xdr:rowOff>36593</xdr:rowOff>
    </xdr:to>
    <xdr:sp macro="" textlink="">
      <xdr:nvSpPr>
        <xdr:cNvPr id="36" name="Header_FlowProfile"/>
        <xdr:cNvSpPr txBox="1"/>
      </xdr:nvSpPr>
      <xdr:spPr>
        <a:xfrm>
          <a:off x="481189" y="5067300"/>
          <a:ext cx="1111197" cy="217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1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Flow profile</a:t>
          </a:r>
          <a:endParaRPr lang="en-US" sz="800" b="1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476049</xdr:colOff>
      <xdr:row>30</xdr:row>
      <xdr:rowOff>142875</xdr:rowOff>
    </xdr:from>
    <xdr:to>
      <xdr:col>1</xdr:col>
      <xdr:colOff>542925</xdr:colOff>
      <xdr:row>31</xdr:row>
      <xdr:rowOff>137753</xdr:rowOff>
    </xdr:to>
    <xdr:sp macro="" textlink="">
      <xdr:nvSpPr>
        <xdr:cNvPr id="38" name="Label_Flow"/>
        <xdr:cNvSpPr txBox="1"/>
      </xdr:nvSpPr>
      <xdr:spPr>
        <a:xfrm>
          <a:off x="476049" y="5572125"/>
          <a:ext cx="676476" cy="175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Flow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404616</xdr:colOff>
      <xdr:row>31</xdr:row>
      <xdr:rowOff>172451</xdr:rowOff>
    </xdr:from>
    <xdr:to>
      <xdr:col>1</xdr:col>
      <xdr:colOff>367370</xdr:colOff>
      <xdr:row>32</xdr:row>
      <xdr:rowOff>172450</xdr:rowOff>
    </xdr:to>
    <xdr:sp macro="" textlink="">
      <xdr:nvSpPr>
        <xdr:cNvPr id="39" name="TextBox 38"/>
        <xdr:cNvSpPr txBox="1"/>
      </xdr:nvSpPr>
      <xdr:spPr>
        <a:xfrm>
          <a:off x="404616" y="5782676"/>
          <a:ext cx="57235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100 %:</a:t>
          </a:r>
        </a:p>
      </xdr:txBody>
    </xdr:sp>
    <xdr:clientData/>
  </xdr:twoCellAnchor>
  <xdr:twoCellAnchor>
    <xdr:from>
      <xdr:col>0</xdr:col>
      <xdr:colOff>404616</xdr:colOff>
      <xdr:row>33</xdr:row>
      <xdr:rowOff>18009</xdr:rowOff>
    </xdr:from>
    <xdr:to>
      <xdr:col>1</xdr:col>
      <xdr:colOff>367370</xdr:colOff>
      <xdr:row>34</xdr:row>
      <xdr:rowOff>18009</xdr:rowOff>
    </xdr:to>
    <xdr:sp macro="" textlink="">
      <xdr:nvSpPr>
        <xdr:cNvPr id="40" name="TextBox 39"/>
        <xdr:cNvSpPr txBox="1"/>
      </xdr:nvSpPr>
      <xdr:spPr>
        <a:xfrm>
          <a:off x="404616" y="5990184"/>
          <a:ext cx="57235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90</a:t>
          </a:r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%: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404616</xdr:colOff>
      <xdr:row>34</xdr:row>
      <xdr:rowOff>48624</xdr:rowOff>
    </xdr:from>
    <xdr:to>
      <xdr:col>1</xdr:col>
      <xdr:colOff>367370</xdr:colOff>
      <xdr:row>35</xdr:row>
      <xdr:rowOff>48623</xdr:rowOff>
    </xdr:to>
    <xdr:sp macro="" textlink="">
      <xdr:nvSpPr>
        <xdr:cNvPr id="41" name="TextBox 40"/>
        <xdr:cNvSpPr txBox="1"/>
      </xdr:nvSpPr>
      <xdr:spPr>
        <a:xfrm>
          <a:off x="404616" y="6201774"/>
          <a:ext cx="57235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80 %:</a:t>
          </a:r>
        </a:p>
      </xdr:txBody>
    </xdr:sp>
    <xdr:clientData/>
  </xdr:twoCellAnchor>
  <xdr:twoCellAnchor>
    <xdr:from>
      <xdr:col>0</xdr:col>
      <xdr:colOff>404616</xdr:colOff>
      <xdr:row>35</xdr:row>
      <xdr:rowOff>77879</xdr:rowOff>
    </xdr:from>
    <xdr:to>
      <xdr:col>1</xdr:col>
      <xdr:colOff>367370</xdr:colOff>
      <xdr:row>36</xdr:row>
      <xdr:rowOff>77879</xdr:rowOff>
    </xdr:to>
    <xdr:sp macro="" textlink="">
      <xdr:nvSpPr>
        <xdr:cNvPr id="42" name="TextBox 41"/>
        <xdr:cNvSpPr txBox="1"/>
      </xdr:nvSpPr>
      <xdr:spPr>
        <a:xfrm>
          <a:off x="404616" y="6412004"/>
          <a:ext cx="57235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70 %:</a:t>
          </a:r>
        </a:p>
      </xdr:txBody>
    </xdr:sp>
    <xdr:clientData/>
  </xdr:twoCellAnchor>
  <xdr:twoCellAnchor>
    <xdr:from>
      <xdr:col>4</xdr:col>
      <xdr:colOff>261281</xdr:colOff>
      <xdr:row>29</xdr:row>
      <xdr:rowOff>56107</xdr:rowOff>
    </xdr:from>
    <xdr:to>
      <xdr:col>4</xdr:col>
      <xdr:colOff>523902</xdr:colOff>
      <xdr:row>30</xdr:row>
      <xdr:rowOff>56107</xdr:rowOff>
    </xdr:to>
    <xdr:sp macro="" textlink="">
      <xdr:nvSpPr>
        <xdr:cNvPr id="43" name="TextBox 42"/>
        <xdr:cNvSpPr txBox="1"/>
      </xdr:nvSpPr>
      <xdr:spPr>
        <a:xfrm>
          <a:off x="2699681" y="5304382"/>
          <a:ext cx="262621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h</a:t>
          </a:r>
          <a:endParaRPr lang="en-US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279859</xdr:colOff>
      <xdr:row>31</xdr:row>
      <xdr:rowOff>162925</xdr:rowOff>
    </xdr:from>
    <xdr:to>
      <xdr:col>3</xdr:col>
      <xdr:colOff>98037</xdr:colOff>
      <xdr:row>32</xdr:row>
      <xdr:rowOff>162924</xdr:rowOff>
    </xdr:to>
    <xdr:sp macro="" textlink="">
      <xdr:nvSpPr>
        <xdr:cNvPr id="45" name="TextBox 44"/>
        <xdr:cNvSpPr txBox="1"/>
      </xdr:nvSpPr>
      <xdr:spPr>
        <a:xfrm>
          <a:off x="1499059" y="5773150"/>
          <a:ext cx="427778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% =</a:t>
          </a:r>
        </a:p>
      </xdr:txBody>
    </xdr:sp>
    <xdr:clientData/>
  </xdr:twoCellAnchor>
  <xdr:twoCellAnchor>
    <xdr:from>
      <xdr:col>2</xdr:col>
      <xdr:colOff>279859</xdr:colOff>
      <xdr:row>33</xdr:row>
      <xdr:rowOff>18009</xdr:rowOff>
    </xdr:from>
    <xdr:to>
      <xdr:col>3</xdr:col>
      <xdr:colOff>92593</xdr:colOff>
      <xdr:row>34</xdr:row>
      <xdr:rowOff>18009</xdr:rowOff>
    </xdr:to>
    <xdr:sp macro="" textlink="">
      <xdr:nvSpPr>
        <xdr:cNvPr id="46" name="TextBox 45"/>
        <xdr:cNvSpPr txBox="1"/>
      </xdr:nvSpPr>
      <xdr:spPr>
        <a:xfrm>
          <a:off x="1499059" y="5990184"/>
          <a:ext cx="42233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% =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279860</xdr:colOff>
      <xdr:row>34</xdr:row>
      <xdr:rowOff>48624</xdr:rowOff>
    </xdr:from>
    <xdr:to>
      <xdr:col>3</xdr:col>
      <xdr:colOff>92595</xdr:colOff>
      <xdr:row>35</xdr:row>
      <xdr:rowOff>74277</xdr:rowOff>
    </xdr:to>
    <xdr:sp macro="" textlink="">
      <xdr:nvSpPr>
        <xdr:cNvPr id="47" name="TextBox 46"/>
        <xdr:cNvSpPr txBox="1"/>
      </xdr:nvSpPr>
      <xdr:spPr>
        <a:xfrm>
          <a:off x="1503254" y="6139381"/>
          <a:ext cx="424433" cy="204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% =</a:t>
          </a:r>
          <a:endParaRPr lang="en-US" sz="800" b="0" cap="none" spc="0" baseline="3000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279860</xdr:colOff>
      <xdr:row>35</xdr:row>
      <xdr:rowOff>77879</xdr:rowOff>
    </xdr:from>
    <xdr:to>
      <xdr:col>3</xdr:col>
      <xdr:colOff>81709</xdr:colOff>
      <xdr:row>36</xdr:row>
      <xdr:rowOff>77879</xdr:rowOff>
    </xdr:to>
    <xdr:sp macro="" textlink="">
      <xdr:nvSpPr>
        <xdr:cNvPr id="48" name="TextBox 47"/>
        <xdr:cNvSpPr txBox="1"/>
      </xdr:nvSpPr>
      <xdr:spPr>
        <a:xfrm>
          <a:off x="1499060" y="6412004"/>
          <a:ext cx="411449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% =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404616</xdr:colOff>
      <xdr:row>36</xdr:row>
      <xdr:rowOff>107645</xdr:rowOff>
    </xdr:from>
    <xdr:to>
      <xdr:col>1</xdr:col>
      <xdr:colOff>367370</xdr:colOff>
      <xdr:row>37</xdr:row>
      <xdr:rowOff>107645</xdr:rowOff>
    </xdr:to>
    <xdr:sp macro="" textlink="">
      <xdr:nvSpPr>
        <xdr:cNvPr id="49" name="TextBox 48"/>
        <xdr:cNvSpPr txBox="1"/>
      </xdr:nvSpPr>
      <xdr:spPr>
        <a:xfrm>
          <a:off x="404616" y="6622745"/>
          <a:ext cx="57235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60 %:</a:t>
          </a:r>
        </a:p>
      </xdr:txBody>
    </xdr:sp>
    <xdr:clientData/>
  </xdr:twoCellAnchor>
  <xdr:twoCellAnchor>
    <xdr:from>
      <xdr:col>2</xdr:col>
      <xdr:colOff>279860</xdr:colOff>
      <xdr:row>36</xdr:row>
      <xdr:rowOff>107645</xdr:rowOff>
    </xdr:from>
    <xdr:to>
      <xdr:col>3</xdr:col>
      <xdr:colOff>81709</xdr:colOff>
      <xdr:row>37</xdr:row>
      <xdr:rowOff>107645</xdr:rowOff>
    </xdr:to>
    <xdr:sp macro="" textlink="">
      <xdr:nvSpPr>
        <xdr:cNvPr id="50" name="TextBox 49"/>
        <xdr:cNvSpPr txBox="1"/>
      </xdr:nvSpPr>
      <xdr:spPr>
        <a:xfrm>
          <a:off x="1499060" y="6622745"/>
          <a:ext cx="411449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% =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404616</xdr:colOff>
      <xdr:row>37</xdr:row>
      <xdr:rowOff>139112</xdr:rowOff>
    </xdr:from>
    <xdr:to>
      <xdr:col>1</xdr:col>
      <xdr:colOff>367370</xdr:colOff>
      <xdr:row>38</xdr:row>
      <xdr:rowOff>139112</xdr:rowOff>
    </xdr:to>
    <xdr:sp macro="" textlink="">
      <xdr:nvSpPr>
        <xdr:cNvPr id="51" name="TextBox 50"/>
        <xdr:cNvSpPr txBox="1"/>
      </xdr:nvSpPr>
      <xdr:spPr>
        <a:xfrm>
          <a:off x="404616" y="6835187"/>
          <a:ext cx="57235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50 %:</a:t>
          </a:r>
        </a:p>
      </xdr:txBody>
    </xdr:sp>
    <xdr:clientData/>
  </xdr:twoCellAnchor>
  <xdr:twoCellAnchor>
    <xdr:from>
      <xdr:col>0</xdr:col>
      <xdr:colOff>404616</xdr:colOff>
      <xdr:row>38</xdr:row>
      <xdr:rowOff>172791</xdr:rowOff>
    </xdr:from>
    <xdr:to>
      <xdr:col>1</xdr:col>
      <xdr:colOff>367370</xdr:colOff>
      <xdr:row>39</xdr:row>
      <xdr:rowOff>172790</xdr:rowOff>
    </xdr:to>
    <xdr:sp macro="" textlink="">
      <xdr:nvSpPr>
        <xdr:cNvPr id="52" name="TextBox 51"/>
        <xdr:cNvSpPr txBox="1"/>
      </xdr:nvSpPr>
      <xdr:spPr>
        <a:xfrm>
          <a:off x="404616" y="7049841"/>
          <a:ext cx="57235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40</a:t>
          </a:r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%: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404616</xdr:colOff>
      <xdr:row>40</xdr:row>
      <xdr:rowOff>24811</xdr:rowOff>
    </xdr:from>
    <xdr:to>
      <xdr:col>1</xdr:col>
      <xdr:colOff>367370</xdr:colOff>
      <xdr:row>41</xdr:row>
      <xdr:rowOff>24810</xdr:rowOff>
    </xdr:to>
    <xdr:sp macro="" textlink="">
      <xdr:nvSpPr>
        <xdr:cNvPr id="53" name="TextBox 52"/>
        <xdr:cNvSpPr txBox="1"/>
      </xdr:nvSpPr>
      <xdr:spPr>
        <a:xfrm>
          <a:off x="404616" y="7263811"/>
          <a:ext cx="57235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30 %:</a:t>
          </a:r>
        </a:p>
      </xdr:txBody>
    </xdr:sp>
    <xdr:clientData/>
  </xdr:twoCellAnchor>
  <xdr:twoCellAnchor>
    <xdr:from>
      <xdr:col>0</xdr:col>
      <xdr:colOff>404616</xdr:colOff>
      <xdr:row>41</xdr:row>
      <xdr:rowOff>54065</xdr:rowOff>
    </xdr:from>
    <xdr:to>
      <xdr:col>1</xdr:col>
      <xdr:colOff>367370</xdr:colOff>
      <xdr:row>42</xdr:row>
      <xdr:rowOff>95249</xdr:rowOff>
    </xdr:to>
    <xdr:sp macro="" textlink="">
      <xdr:nvSpPr>
        <xdr:cNvPr id="54" name="TextBox 53"/>
        <xdr:cNvSpPr txBox="1"/>
      </xdr:nvSpPr>
      <xdr:spPr>
        <a:xfrm>
          <a:off x="404616" y="7474040"/>
          <a:ext cx="572354" cy="2221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20 %:</a:t>
          </a:r>
        </a:p>
      </xdr:txBody>
    </xdr:sp>
    <xdr:clientData/>
  </xdr:twoCellAnchor>
  <xdr:twoCellAnchor>
    <xdr:from>
      <xdr:col>2</xdr:col>
      <xdr:colOff>279859</xdr:colOff>
      <xdr:row>37</xdr:row>
      <xdr:rowOff>139112</xdr:rowOff>
    </xdr:from>
    <xdr:to>
      <xdr:col>3</xdr:col>
      <xdr:colOff>98037</xdr:colOff>
      <xdr:row>38</xdr:row>
      <xdr:rowOff>139112</xdr:rowOff>
    </xdr:to>
    <xdr:sp macro="" textlink="">
      <xdr:nvSpPr>
        <xdr:cNvPr id="55" name="TextBox 54"/>
        <xdr:cNvSpPr txBox="1"/>
      </xdr:nvSpPr>
      <xdr:spPr>
        <a:xfrm>
          <a:off x="1499059" y="6835187"/>
          <a:ext cx="427778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% =</a:t>
          </a:r>
        </a:p>
      </xdr:txBody>
    </xdr:sp>
    <xdr:clientData/>
  </xdr:twoCellAnchor>
  <xdr:twoCellAnchor>
    <xdr:from>
      <xdr:col>2</xdr:col>
      <xdr:colOff>279859</xdr:colOff>
      <xdr:row>38</xdr:row>
      <xdr:rowOff>172791</xdr:rowOff>
    </xdr:from>
    <xdr:to>
      <xdr:col>3</xdr:col>
      <xdr:colOff>92593</xdr:colOff>
      <xdr:row>39</xdr:row>
      <xdr:rowOff>172790</xdr:rowOff>
    </xdr:to>
    <xdr:sp macro="" textlink="">
      <xdr:nvSpPr>
        <xdr:cNvPr id="56" name="TextBox 55"/>
        <xdr:cNvSpPr txBox="1"/>
      </xdr:nvSpPr>
      <xdr:spPr>
        <a:xfrm>
          <a:off x="1499059" y="7049841"/>
          <a:ext cx="42233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% =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279860</xdr:colOff>
      <xdr:row>40</xdr:row>
      <xdr:rowOff>24811</xdr:rowOff>
    </xdr:from>
    <xdr:to>
      <xdr:col>3</xdr:col>
      <xdr:colOff>92595</xdr:colOff>
      <xdr:row>41</xdr:row>
      <xdr:rowOff>24810</xdr:rowOff>
    </xdr:to>
    <xdr:sp macro="" textlink="">
      <xdr:nvSpPr>
        <xdr:cNvPr id="57" name="TextBox 56"/>
        <xdr:cNvSpPr txBox="1"/>
      </xdr:nvSpPr>
      <xdr:spPr>
        <a:xfrm>
          <a:off x="1499060" y="7263811"/>
          <a:ext cx="422335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% =</a:t>
          </a:r>
          <a:endParaRPr lang="en-US" sz="800" b="0" cap="none" spc="0" baseline="3000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279860</xdr:colOff>
      <xdr:row>41</xdr:row>
      <xdr:rowOff>54066</xdr:rowOff>
    </xdr:from>
    <xdr:to>
      <xdr:col>3</xdr:col>
      <xdr:colOff>81709</xdr:colOff>
      <xdr:row>42</xdr:row>
      <xdr:rowOff>54067</xdr:rowOff>
    </xdr:to>
    <xdr:sp macro="" textlink="">
      <xdr:nvSpPr>
        <xdr:cNvPr id="58" name="TextBox 57"/>
        <xdr:cNvSpPr txBox="1"/>
      </xdr:nvSpPr>
      <xdr:spPr>
        <a:xfrm>
          <a:off x="1499060" y="7474041"/>
          <a:ext cx="411449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% =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38101</xdr:colOff>
      <xdr:row>29</xdr:row>
      <xdr:rowOff>19051</xdr:rowOff>
    </xdr:from>
    <xdr:to>
      <xdr:col>8</xdr:col>
      <xdr:colOff>581025</xdr:colOff>
      <xdr:row>44</xdr:row>
      <xdr:rowOff>95250</xdr:rowOff>
    </xdr:to>
    <xdr:graphicFrame macro="">
      <xdr:nvGraphicFramePr>
        <xdr:cNvPr id="70" name="Chart 1" descr="xxx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288471</xdr:colOff>
      <xdr:row>59</xdr:row>
      <xdr:rowOff>164684</xdr:rowOff>
    </xdr:from>
    <xdr:to>
      <xdr:col>9</xdr:col>
      <xdr:colOff>478971</xdr:colOff>
      <xdr:row>60</xdr:row>
      <xdr:rowOff>30789</xdr:rowOff>
    </xdr:to>
    <xdr:sp macro="" textlink="">
      <xdr:nvSpPr>
        <xdr:cNvPr id="74" name="Rounded Rectangle 73"/>
        <xdr:cNvSpPr/>
      </xdr:nvSpPr>
      <xdr:spPr>
        <a:xfrm>
          <a:off x="1507671" y="10842209"/>
          <a:ext cx="4457700" cy="47080"/>
        </a:xfrm>
        <a:prstGeom prst="roundRect">
          <a:avLst/>
        </a:prstGeom>
        <a:gradFill>
          <a:gsLst>
            <a:gs pos="0">
              <a:srgbClr val="6E6E6E"/>
            </a:gs>
            <a:gs pos="83000">
              <a:srgbClr val="595959"/>
            </a:gs>
            <a:gs pos="100000">
              <a:srgbClr val="868686"/>
            </a:gs>
          </a:gsLst>
          <a:lin ang="5400000" scaled="0"/>
        </a:gradFill>
        <a:ln w="12700">
          <a:solidFill>
            <a:srgbClr val="99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141513</xdr:colOff>
      <xdr:row>59</xdr:row>
      <xdr:rowOff>164685</xdr:rowOff>
    </xdr:from>
    <xdr:to>
      <xdr:col>2</xdr:col>
      <xdr:colOff>326570</xdr:colOff>
      <xdr:row>61</xdr:row>
      <xdr:rowOff>28614</xdr:rowOff>
    </xdr:to>
    <xdr:sp macro="" textlink="">
      <xdr:nvSpPr>
        <xdr:cNvPr id="73" name="Header_Calculated"/>
        <xdr:cNvSpPr txBox="1"/>
      </xdr:nvSpPr>
      <xdr:spPr>
        <a:xfrm>
          <a:off x="141513" y="10842210"/>
          <a:ext cx="1404257" cy="225879"/>
        </a:xfrm>
        <a:prstGeom prst="roundRect">
          <a:avLst/>
        </a:prstGeom>
        <a:gradFill>
          <a:gsLst>
            <a:gs pos="0">
              <a:srgbClr val="6E6E6E"/>
            </a:gs>
            <a:gs pos="83000">
              <a:srgbClr val="595959"/>
            </a:gs>
            <a:gs pos="100000">
              <a:srgbClr val="868686"/>
            </a:gs>
          </a:gsLst>
          <a:lin ang="5400000" scaled="0"/>
        </a:gradFill>
        <a:ln w="9525" cmpd="sng">
          <a:solidFill>
            <a:srgbClr val="999999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r>
            <a:rPr lang="vi-VN" altLang="ja-JP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Calculated savings</a:t>
          </a:r>
          <a:endParaRPr lang="en-US" sz="900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463193</xdr:colOff>
      <xdr:row>21</xdr:row>
      <xdr:rowOff>172432</xdr:rowOff>
    </xdr:from>
    <xdr:to>
      <xdr:col>3</xdr:col>
      <xdr:colOff>133350</xdr:colOff>
      <xdr:row>24</xdr:row>
      <xdr:rowOff>114300</xdr:rowOff>
    </xdr:to>
    <xdr:sp macro="" textlink="">
      <xdr:nvSpPr>
        <xdr:cNvPr id="76" name="Label_Improved"/>
        <xdr:cNvSpPr txBox="1"/>
      </xdr:nvSpPr>
      <xdr:spPr>
        <a:xfrm>
          <a:off x="463193" y="3972907"/>
          <a:ext cx="1498957" cy="484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Improved control by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466725</xdr:colOff>
      <xdr:row>61</xdr:row>
      <xdr:rowOff>95250</xdr:rowOff>
    </xdr:from>
    <xdr:to>
      <xdr:col>4</xdr:col>
      <xdr:colOff>33336</xdr:colOff>
      <xdr:row>62</xdr:row>
      <xdr:rowOff>180340</xdr:rowOff>
    </xdr:to>
    <xdr:sp macro="" textlink="">
      <xdr:nvSpPr>
        <xdr:cNvPr id="80" name="Label_AnnualSaving"/>
        <xdr:cNvSpPr txBox="1"/>
      </xdr:nvSpPr>
      <xdr:spPr>
        <a:xfrm>
          <a:off x="466725" y="11134725"/>
          <a:ext cx="2005011" cy="2660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1000" b="1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Annual energy saving</a:t>
          </a:r>
          <a:endParaRPr lang="en-US" sz="1000" b="1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463195</xdr:colOff>
      <xdr:row>62</xdr:row>
      <xdr:rowOff>138485</xdr:rowOff>
    </xdr:from>
    <xdr:to>
      <xdr:col>3</xdr:col>
      <xdr:colOff>284432</xdr:colOff>
      <xdr:row>63</xdr:row>
      <xdr:rowOff>138485</xdr:rowOff>
    </xdr:to>
    <xdr:sp macro="" textlink="">
      <xdr:nvSpPr>
        <xdr:cNvPr id="81" name="Header_Energy"/>
        <xdr:cNvSpPr txBox="1"/>
      </xdr:nvSpPr>
      <xdr:spPr>
        <a:xfrm>
          <a:off x="463195" y="11358935"/>
          <a:ext cx="1650037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1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Energy consumption</a:t>
          </a:r>
          <a:endParaRPr lang="en-US" sz="800" b="1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453671</xdr:colOff>
      <xdr:row>63</xdr:row>
      <xdr:rowOff>163657</xdr:rowOff>
    </xdr:from>
    <xdr:to>
      <xdr:col>3</xdr:col>
      <xdr:colOff>204151</xdr:colOff>
      <xdr:row>65</xdr:row>
      <xdr:rowOff>38100</xdr:rowOff>
    </xdr:to>
    <xdr:sp macro="" textlink="">
      <xdr:nvSpPr>
        <xdr:cNvPr id="82" name="Label_EnergyExisting"/>
        <xdr:cNvSpPr txBox="1"/>
      </xdr:nvSpPr>
      <xdr:spPr>
        <a:xfrm>
          <a:off x="453671" y="11565082"/>
          <a:ext cx="1579280" cy="2363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with existing control method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463196</xdr:colOff>
      <xdr:row>65</xdr:row>
      <xdr:rowOff>31669</xdr:rowOff>
    </xdr:from>
    <xdr:to>
      <xdr:col>3</xdr:col>
      <xdr:colOff>300762</xdr:colOff>
      <xdr:row>66</xdr:row>
      <xdr:rowOff>104776</xdr:rowOff>
    </xdr:to>
    <xdr:sp macro="" textlink="">
      <xdr:nvSpPr>
        <xdr:cNvPr id="83" name="Label_EnergyNew"/>
        <xdr:cNvSpPr txBox="1"/>
      </xdr:nvSpPr>
      <xdr:spPr>
        <a:xfrm>
          <a:off x="463196" y="11795044"/>
          <a:ext cx="1666366" cy="2540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with new control by ABB drive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477484</xdr:colOff>
      <xdr:row>66</xdr:row>
      <xdr:rowOff>100384</xdr:rowOff>
    </xdr:from>
    <xdr:to>
      <xdr:col>3</xdr:col>
      <xdr:colOff>200750</xdr:colOff>
      <xdr:row>67</xdr:row>
      <xdr:rowOff>100383</xdr:rowOff>
    </xdr:to>
    <xdr:sp macro="" textlink="">
      <xdr:nvSpPr>
        <xdr:cNvPr id="84" name="Label_EnergySaving"/>
        <xdr:cNvSpPr txBox="1"/>
      </xdr:nvSpPr>
      <xdr:spPr>
        <a:xfrm>
          <a:off x="477484" y="12044734"/>
          <a:ext cx="1552066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Saving percentage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477484</xdr:colOff>
      <xdr:row>93</xdr:row>
      <xdr:rowOff>28575</xdr:rowOff>
    </xdr:from>
    <xdr:to>
      <xdr:col>5</xdr:col>
      <xdr:colOff>152400</xdr:colOff>
      <xdr:row>94</xdr:row>
      <xdr:rowOff>111914</xdr:rowOff>
    </xdr:to>
    <xdr:sp macro="" textlink="">
      <xdr:nvSpPr>
        <xdr:cNvPr id="92" name="Header_EconomicResults"/>
        <xdr:cNvSpPr txBox="1"/>
      </xdr:nvSpPr>
      <xdr:spPr>
        <a:xfrm>
          <a:off x="477484" y="16859250"/>
          <a:ext cx="2722916" cy="2643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ja-JP" sz="800" b="1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Economic Results</a:t>
          </a:r>
          <a:endParaRPr lang="en-US" sz="800" b="1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477483</xdr:colOff>
      <xdr:row>94</xdr:row>
      <xdr:rowOff>142875</xdr:rowOff>
    </xdr:from>
    <xdr:to>
      <xdr:col>3</xdr:col>
      <xdr:colOff>142874</xdr:colOff>
      <xdr:row>96</xdr:row>
      <xdr:rowOff>19050</xdr:rowOff>
    </xdr:to>
    <xdr:sp macro="" textlink="">
      <xdr:nvSpPr>
        <xdr:cNvPr id="93" name="Label_EconomicAnnual"/>
        <xdr:cNvSpPr txBox="1"/>
      </xdr:nvSpPr>
      <xdr:spPr>
        <a:xfrm>
          <a:off x="477483" y="17154525"/>
          <a:ext cx="1494191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Annual Saving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472720</xdr:colOff>
      <xdr:row>95</xdr:row>
      <xdr:rowOff>180974</xdr:rowOff>
    </xdr:from>
    <xdr:to>
      <xdr:col>3</xdr:col>
      <xdr:colOff>38099</xdr:colOff>
      <xdr:row>97</xdr:row>
      <xdr:rowOff>19049</xdr:rowOff>
    </xdr:to>
    <xdr:sp macro="" textlink="">
      <xdr:nvSpPr>
        <xdr:cNvPr id="94" name="Label_EconomicPayback"/>
        <xdr:cNvSpPr txBox="1"/>
      </xdr:nvSpPr>
      <xdr:spPr>
        <a:xfrm>
          <a:off x="472720" y="17373599"/>
          <a:ext cx="1394179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Payback period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114394</xdr:colOff>
      <xdr:row>95</xdr:row>
      <xdr:rowOff>173146</xdr:rowOff>
    </xdr:from>
    <xdr:to>
      <xdr:col>5</xdr:col>
      <xdr:colOff>28156</xdr:colOff>
      <xdr:row>97</xdr:row>
      <xdr:rowOff>28575</xdr:rowOff>
    </xdr:to>
    <xdr:sp macro="" textlink="">
      <xdr:nvSpPr>
        <xdr:cNvPr id="97" name="Unit_EconomicPayback"/>
        <xdr:cNvSpPr txBox="1"/>
      </xdr:nvSpPr>
      <xdr:spPr>
        <a:xfrm>
          <a:off x="2552794" y="17365771"/>
          <a:ext cx="523362" cy="2173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years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504825</xdr:colOff>
      <xdr:row>61</xdr:row>
      <xdr:rowOff>99612</xdr:rowOff>
    </xdr:from>
    <xdr:to>
      <xdr:col>5</xdr:col>
      <xdr:colOff>423863</xdr:colOff>
      <xdr:row>62</xdr:row>
      <xdr:rowOff>171192</xdr:rowOff>
    </xdr:to>
    <xdr:sp macro="" textlink="">
      <xdr:nvSpPr>
        <xdr:cNvPr id="99" name="Unit_AnnualSaving"/>
        <xdr:cNvSpPr txBox="1"/>
      </xdr:nvSpPr>
      <xdr:spPr>
        <a:xfrm>
          <a:off x="3066912" y="10878047"/>
          <a:ext cx="559560" cy="248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MWh</a:t>
          </a:r>
          <a:endParaRPr lang="en-US" sz="1000" b="1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512799</xdr:colOff>
      <xdr:row>63</xdr:row>
      <xdr:rowOff>136808</xdr:rowOff>
    </xdr:from>
    <xdr:to>
      <xdr:col>5</xdr:col>
      <xdr:colOff>369733</xdr:colOff>
      <xdr:row>64</xdr:row>
      <xdr:rowOff>136808</xdr:rowOff>
    </xdr:to>
    <xdr:sp macro="" textlink="">
      <xdr:nvSpPr>
        <xdr:cNvPr id="100" name="Unit_EnergyExisting"/>
        <xdr:cNvSpPr txBox="1"/>
      </xdr:nvSpPr>
      <xdr:spPr>
        <a:xfrm>
          <a:off x="3074886" y="11268634"/>
          <a:ext cx="497456" cy="1766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MWh</a:t>
          </a:r>
        </a:p>
      </xdr:txBody>
    </xdr:sp>
    <xdr:clientData/>
  </xdr:twoCellAnchor>
  <xdr:twoCellAnchor>
    <xdr:from>
      <xdr:col>4</xdr:col>
      <xdr:colOff>517195</xdr:colOff>
      <xdr:row>65</xdr:row>
      <xdr:rowOff>58045</xdr:rowOff>
    </xdr:from>
    <xdr:to>
      <xdr:col>5</xdr:col>
      <xdr:colOff>374129</xdr:colOff>
      <xdr:row>66</xdr:row>
      <xdr:rowOff>58045</xdr:rowOff>
    </xdr:to>
    <xdr:sp macro="" textlink="">
      <xdr:nvSpPr>
        <xdr:cNvPr id="101" name="Unit_EnergyNew"/>
        <xdr:cNvSpPr txBox="1"/>
      </xdr:nvSpPr>
      <xdr:spPr>
        <a:xfrm>
          <a:off x="2955595" y="11821420"/>
          <a:ext cx="46653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MWh</a:t>
          </a:r>
        </a:p>
      </xdr:txBody>
    </xdr:sp>
    <xdr:clientData/>
  </xdr:twoCellAnchor>
  <xdr:twoCellAnchor>
    <xdr:from>
      <xdr:col>4</xdr:col>
      <xdr:colOff>522323</xdr:colOff>
      <xdr:row>66</xdr:row>
      <xdr:rowOff>100017</xdr:rowOff>
    </xdr:from>
    <xdr:to>
      <xdr:col>5</xdr:col>
      <xdr:colOff>379257</xdr:colOff>
      <xdr:row>67</xdr:row>
      <xdr:rowOff>100016</xdr:rowOff>
    </xdr:to>
    <xdr:sp macro="" textlink="">
      <xdr:nvSpPr>
        <xdr:cNvPr id="102" name="Unit_EnergySaving"/>
        <xdr:cNvSpPr txBox="1"/>
      </xdr:nvSpPr>
      <xdr:spPr>
        <a:xfrm>
          <a:off x="2960723" y="12044367"/>
          <a:ext cx="46653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%</a:t>
          </a:r>
          <a:endParaRPr lang="en-US" sz="800" b="0" cap="none" spc="0" baseline="3000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385762</xdr:colOff>
      <xdr:row>69</xdr:row>
      <xdr:rowOff>123824</xdr:rowOff>
    </xdr:from>
    <xdr:to>
      <xdr:col>8</xdr:col>
      <xdr:colOff>528637</xdr:colOff>
      <xdr:row>81</xdr:row>
      <xdr:rowOff>114300</xdr:rowOff>
    </xdr:to>
    <xdr:graphicFrame macro="">
      <xdr:nvGraphicFramePr>
        <xdr:cNvPr id="107" name="Chart 20" descr="xxx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471489</xdr:colOff>
      <xdr:row>81</xdr:row>
      <xdr:rowOff>80964</xdr:rowOff>
    </xdr:from>
    <xdr:to>
      <xdr:col>9</xdr:col>
      <xdr:colOff>71438</xdr:colOff>
      <xdr:row>92</xdr:row>
      <xdr:rowOff>47625</xdr:rowOff>
    </xdr:to>
    <xdr:graphicFrame macro="">
      <xdr:nvGraphicFramePr>
        <xdr:cNvPr id="108" name="Chart 119" descr="xxx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577444</xdr:colOff>
      <xdr:row>107</xdr:row>
      <xdr:rowOff>67027</xdr:rowOff>
    </xdr:from>
    <xdr:to>
      <xdr:col>6</xdr:col>
      <xdr:colOff>235396</xdr:colOff>
      <xdr:row>109</xdr:row>
      <xdr:rowOff>161192</xdr:rowOff>
    </xdr:to>
    <xdr:sp macro="" textlink="">
      <xdr:nvSpPr>
        <xdr:cNvPr id="109" name="Label_Ref"/>
        <xdr:cNvSpPr txBox="1"/>
      </xdr:nvSpPr>
      <xdr:spPr>
        <a:xfrm>
          <a:off x="3009982" y="20032892"/>
          <a:ext cx="874222" cy="46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Ref: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461999</xdr:colOff>
      <xdr:row>17</xdr:row>
      <xdr:rowOff>171450</xdr:rowOff>
    </xdr:from>
    <xdr:to>
      <xdr:col>3</xdr:col>
      <xdr:colOff>180974</xdr:colOff>
      <xdr:row>19</xdr:row>
      <xdr:rowOff>161925</xdr:rowOff>
    </xdr:to>
    <xdr:sp macro="" textlink="">
      <xdr:nvSpPr>
        <xdr:cNvPr id="113" name="Label_Required"/>
        <xdr:cNvSpPr txBox="1"/>
      </xdr:nvSpPr>
      <xdr:spPr>
        <a:xfrm>
          <a:off x="461999" y="3248025"/>
          <a:ext cx="154777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Required motor power</a:t>
          </a:r>
          <a:endParaRPr lang="en-US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106922</xdr:colOff>
      <xdr:row>18</xdr:row>
      <xdr:rowOff>186</xdr:rowOff>
    </xdr:from>
    <xdr:to>
      <xdr:col>4</xdr:col>
      <xdr:colOff>523964</xdr:colOff>
      <xdr:row>19</xdr:row>
      <xdr:rowOff>33522</xdr:rowOff>
    </xdr:to>
    <xdr:sp macro="" textlink="">
      <xdr:nvSpPr>
        <xdr:cNvPr id="115" name="Unit_Required"/>
        <xdr:cNvSpPr txBox="1"/>
      </xdr:nvSpPr>
      <xdr:spPr>
        <a:xfrm>
          <a:off x="2669009" y="3180708"/>
          <a:ext cx="417042" cy="210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kW</a:t>
          </a:r>
          <a:endParaRPr lang="en-US" sz="8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282774</xdr:colOff>
      <xdr:row>42</xdr:row>
      <xdr:rowOff>123404</xdr:rowOff>
    </xdr:from>
    <xdr:to>
      <xdr:col>3</xdr:col>
      <xdr:colOff>84623</xdr:colOff>
      <xdr:row>43</xdr:row>
      <xdr:rowOff>123405</xdr:rowOff>
    </xdr:to>
    <xdr:sp macro="" textlink="">
      <xdr:nvSpPr>
        <xdr:cNvPr id="117" name="TextBox 116"/>
        <xdr:cNvSpPr txBox="1"/>
      </xdr:nvSpPr>
      <xdr:spPr>
        <a:xfrm>
          <a:off x="1506168" y="7647280"/>
          <a:ext cx="413547" cy="1791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%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404734</xdr:colOff>
      <xdr:row>42</xdr:row>
      <xdr:rowOff>119033</xdr:rowOff>
    </xdr:from>
    <xdr:to>
      <xdr:col>1</xdr:col>
      <xdr:colOff>367488</xdr:colOff>
      <xdr:row>43</xdr:row>
      <xdr:rowOff>152399</xdr:rowOff>
    </xdr:to>
    <xdr:sp macro="" textlink="">
      <xdr:nvSpPr>
        <xdr:cNvPr id="118" name="Label_Sum"/>
        <xdr:cNvSpPr txBox="1"/>
      </xdr:nvSpPr>
      <xdr:spPr>
        <a:xfrm>
          <a:off x="404734" y="7719983"/>
          <a:ext cx="572354" cy="2143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Sum</a:t>
          </a:r>
        </a:p>
      </xdr:txBody>
    </xdr:sp>
    <xdr:clientData/>
  </xdr:twoCellAnchor>
  <xdr:twoCellAnchor>
    <xdr:from>
      <xdr:col>6</xdr:col>
      <xdr:colOff>195971</xdr:colOff>
      <xdr:row>3</xdr:row>
      <xdr:rowOff>34876</xdr:rowOff>
    </xdr:from>
    <xdr:to>
      <xdr:col>9</xdr:col>
      <xdr:colOff>512006</xdr:colOff>
      <xdr:row>12</xdr:row>
      <xdr:rowOff>49042</xdr:rowOff>
    </xdr:to>
    <xdr:graphicFrame macro="">
      <xdr:nvGraphicFramePr>
        <xdr:cNvPr id="129" name="Chart 119" descr="xxx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283492</xdr:colOff>
      <xdr:row>29</xdr:row>
      <xdr:rowOff>84682</xdr:rowOff>
    </xdr:from>
    <xdr:to>
      <xdr:col>8</xdr:col>
      <xdr:colOff>446942</xdr:colOff>
      <xdr:row>30</xdr:row>
      <xdr:rowOff>84682</xdr:rowOff>
    </xdr:to>
    <xdr:sp macro="" textlink="">
      <xdr:nvSpPr>
        <xdr:cNvPr id="128" name="Feedback_Annual" hidden="1"/>
        <xdr:cNvSpPr txBox="1"/>
      </xdr:nvSpPr>
      <xdr:spPr>
        <a:xfrm>
          <a:off x="2716030" y="5396701"/>
          <a:ext cx="2595989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vi-VN" altLang="ja-JP" sz="800" b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Normal year is 8760 h, leap year 8784h</a:t>
          </a:r>
          <a:endParaRPr lang="en-US" sz="8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3</xdr:col>
      <xdr:colOff>365689</xdr:colOff>
      <xdr:row>42</xdr:row>
      <xdr:rowOff>119035</xdr:rowOff>
    </xdr:from>
    <xdr:to>
      <xdr:col>4</xdr:col>
      <xdr:colOff>167538</xdr:colOff>
      <xdr:row>43</xdr:row>
      <xdr:rowOff>119036</xdr:rowOff>
    </xdr:to>
    <xdr:sp macro="" textlink="">
      <xdr:nvSpPr>
        <xdr:cNvPr id="131" name="TextBox 130"/>
        <xdr:cNvSpPr txBox="1"/>
      </xdr:nvSpPr>
      <xdr:spPr>
        <a:xfrm>
          <a:off x="2194489" y="7719985"/>
          <a:ext cx="411449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>
              <a:ln>
                <a:noFill/>
              </a:ln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461595</xdr:colOff>
      <xdr:row>49</xdr:row>
      <xdr:rowOff>83812</xdr:rowOff>
    </xdr:from>
    <xdr:to>
      <xdr:col>2</xdr:col>
      <xdr:colOff>430395</xdr:colOff>
      <xdr:row>50</xdr:row>
      <xdr:rowOff>151341</xdr:rowOff>
    </xdr:to>
    <xdr:sp macro="" textlink="">
      <xdr:nvSpPr>
        <xdr:cNvPr id="132" name="Label_CO2"/>
        <xdr:cNvSpPr txBox="1"/>
      </xdr:nvSpPr>
      <xdr:spPr>
        <a:xfrm>
          <a:off x="461595" y="8741899"/>
          <a:ext cx="1249843" cy="244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CO2 emission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131983</xdr:colOff>
      <xdr:row>49</xdr:row>
      <xdr:rowOff>76522</xdr:rowOff>
    </xdr:from>
    <xdr:to>
      <xdr:col>5</xdr:col>
      <xdr:colOff>117797</xdr:colOff>
      <xdr:row>50</xdr:row>
      <xdr:rowOff>130129</xdr:rowOff>
    </xdr:to>
    <xdr:sp macro="" textlink="">
      <xdr:nvSpPr>
        <xdr:cNvPr id="133" name="Unit_CO2"/>
        <xdr:cNvSpPr txBox="1"/>
      </xdr:nvSpPr>
      <xdr:spPr>
        <a:xfrm>
          <a:off x="2694070" y="8734609"/>
          <a:ext cx="626336" cy="230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l"/>
          <a:r>
            <a:rPr lang="en-US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kg/kWh</a:t>
          </a:r>
        </a:p>
      </xdr:txBody>
    </xdr:sp>
    <xdr:clientData/>
  </xdr:twoCellAnchor>
  <xdr:twoCellAnchor>
    <xdr:from>
      <xdr:col>0</xdr:col>
      <xdr:colOff>472720</xdr:colOff>
      <xdr:row>97</xdr:row>
      <xdr:rowOff>47625</xdr:rowOff>
    </xdr:from>
    <xdr:to>
      <xdr:col>2</xdr:col>
      <xdr:colOff>533400</xdr:colOff>
      <xdr:row>99</xdr:row>
      <xdr:rowOff>85725</xdr:rowOff>
    </xdr:to>
    <xdr:sp macro="" textlink="">
      <xdr:nvSpPr>
        <xdr:cNvPr id="134" name="Label_EconomicCO2"/>
        <xdr:cNvSpPr txBox="1"/>
      </xdr:nvSpPr>
      <xdr:spPr>
        <a:xfrm>
          <a:off x="472720" y="17602200"/>
          <a:ext cx="127988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CO2 reduction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120989</xdr:colOff>
      <xdr:row>97</xdr:row>
      <xdr:rowOff>21325</xdr:rowOff>
    </xdr:from>
    <xdr:to>
      <xdr:col>5</xdr:col>
      <xdr:colOff>34751</xdr:colOff>
      <xdr:row>98</xdr:row>
      <xdr:rowOff>21325</xdr:rowOff>
    </xdr:to>
    <xdr:sp macro="" textlink="">
      <xdr:nvSpPr>
        <xdr:cNvPr id="135" name="Unit_EconomicCO2"/>
        <xdr:cNvSpPr txBox="1"/>
      </xdr:nvSpPr>
      <xdr:spPr>
        <a:xfrm>
          <a:off x="2559389" y="17575900"/>
          <a:ext cx="523362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vi-VN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t/year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376236</xdr:colOff>
      <xdr:row>31</xdr:row>
      <xdr:rowOff>171658</xdr:rowOff>
    </xdr:from>
    <xdr:to>
      <xdr:col>4</xdr:col>
      <xdr:colOff>96440</xdr:colOff>
      <xdr:row>32</xdr:row>
      <xdr:rowOff>171657</xdr:rowOff>
    </xdr:to>
    <xdr:sp macro="" textlink="">
      <xdr:nvSpPr>
        <xdr:cNvPr id="137" name="h"/>
        <xdr:cNvSpPr txBox="1"/>
      </xdr:nvSpPr>
      <xdr:spPr>
        <a:xfrm>
          <a:off x="2205036" y="5781883"/>
          <a:ext cx="32980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376236</xdr:colOff>
      <xdr:row>33</xdr:row>
      <xdr:rowOff>22432</xdr:rowOff>
    </xdr:from>
    <xdr:to>
      <xdr:col>4</xdr:col>
      <xdr:colOff>96440</xdr:colOff>
      <xdr:row>34</xdr:row>
      <xdr:rowOff>22431</xdr:rowOff>
    </xdr:to>
    <xdr:sp macro="" textlink="">
      <xdr:nvSpPr>
        <xdr:cNvPr id="141" name="h"/>
        <xdr:cNvSpPr txBox="1"/>
      </xdr:nvSpPr>
      <xdr:spPr>
        <a:xfrm>
          <a:off x="2205036" y="5994607"/>
          <a:ext cx="32980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376236</xdr:colOff>
      <xdr:row>34</xdr:row>
      <xdr:rowOff>58152</xdr:rowOff>
    </xdr:from>
    <xdr:to>
      <xdr:col>4</xdr:col>
      <xdr:colOff>96440</xdr:colOff>
      <xdr:row>35</xdr:row>
      <xdr:rowOff>58152</xdr:rowOff>
    </xdr:to>
    <xdr:sp macro="" textlink="">
      <xdr:nvSpPr>
        <xdr:cNvPr id="142" name="h"/>
        <xdr:cNvSpPr txBox="1"/>
      </xdr:nvSpPr>
      <xdr:spPr>
        <a:xfrm>
          <a:off x="2205036" y="6211302"/>
          <a:ext cx="32980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366710</xdr:colOff>
      <xdr:row>35</xdr:row>
      <xdr:rowOff>86728</xdr:rowOff>
    </xdr:from>
    <xdr:to>
      <xdr:col>4</xdr:col>
      <xdr:colOff>86914</xdr:colOff>
      <xdr:row>36</xdr:row>
      <xdr:rowOff>86727</xdr:rowOff>
    </xdr:to>
    <xdr:sp macro="" textlink="">
      <xdr:nvSpPr>
        <xdr:cNvPr id="143" name="h"/>
        <xdr:cNvSpPr txBox="1"/>
      </xdr:nvSpPr>
      <xdr:spPr>
        <a:xfrm>
          <a:off x="2195510" y="6420853"/>
          <a:ext cx="32980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371473</xdr:colOff>
      <xdr:row>36</xdr:row>
      <xdr:rowOff>111730</xdr:rowOff>
    </xdr:from>
    <xdr:to>
      <xdr:col>4</xdr:col>
      <xdr:colOff>91677</xdr:colOff>
      <xdr:row>37</xdr:row>
      <xdr:rowOff>111729</xdr:rowOff>
    </xdr:to>
    <xdr:sp macro="" textlink="">
      <xdr:nvSpPr>
        <xdr:cNvPr id="144" name="h"/>
        <xdr:cNvSpPr txBox="1"/>
      </xdr:nvSpPr>
      <xdr:spPr>
        <a:xfrm>
          <a:off x="2200273" y="6626830"/>
          <a:ext cx="32980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366711</xdr:colOff>
      <xdr:row>37</xdr:row>
      <xdr:rowOff>147448</xdr:rowOff>
    </xdr:from>
    <xdr:to>
      <xdr:col>4</xdr:col>
      <xdr:colOff>86915</xdr:colOff>
      <xdr:row>38</xdr:row>
      <xdr:rowOff>147447</xdr:rowOff>
    </xdr:to>
    <xdr:sp macro="" textlink="">
      <xdr:nvSpPr>
        <xdr:cNvPr id="145" name="h"/>
        <xdr:cNvSpPr txBox="1"/>
      </xdr:nvSpPr>
      <xdr:spPr>
        <a:xfrm>
          <a:off x="2195511" y="6843523"/>
          <a:ext cx="32980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366711</xdr:colOff>
      <xdr:row>38</xdr:row>
      <xdr:rowOff>177612</xdr:rowOff>
    </xdr:from>
    <xdr:to>
      <xdr:col>4</xdr:col>
      <xdr:colOff>86915</xdr:colOff>
      <xdr:row>39</xdr:row>
      <xdr:rowOff>177612</xdr:rowOff>
    </xdr:to>
    <xdr:sp macro="" textlink="">
      <xdr:nvSpPr>
        <xdr:cNvPr id="146" name="h"/>
        <xdr:cNvSpPr txBox="1"/>
      </xdr:nvSpPr>
      <xdr:spPr>
        <a:xfrm>
          <a:off x="2195511" y="7054662"/>
          <a:ext cx="32980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361949</xdr:colOff>
      <xdr:row>40</xdr:row>
      <xdr:rowOff>23624</xdr:rowOff>
    </xdr:from>
    <xdr:to>
      <xdr:col>4</xdr:col>
      <xdr:colOff>82153</xdr:colOff>
      <xdr:row>41</xdr:row>
      <xdr:rowOff>23623</xdr:rowOff>
    </xdr:to>
    <xdr:sp macro="" textlink="">
      <xdr:nvSpPr>
        <xdr:cNvPr id="147" name="h"/>
        <xdr:cNvSpPr txBox="1"/>
      </xdr:nvSpPr>
      <xdr:spPr>
        <a:xfrm>
          <a:off x="2190749" y="7262624"/>
          <a:ext cx="32980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366711</xdr:colOff>
      <xdr:row>41</xdr:row>
      <xdr:rowOff>58152</xdr:rowOff>
    </xdr:from>
    <xdr:to>
      <xdr:col>4</xdr:col>
      <xdr:colOff>86915</xdr:colOff>
      <xdr:row>42</xdr:row>
      <xdr:rowOff>58151</xdr:rowOff>
    </xdr:to>
    <xdr:sp macro="" textlink="">
      <xdr:nvSpPr>
        <xdr:cNvPr id="148" name="h"/>
        <xdr:cNvSpPr txBox="1"/>
      </xdr:nvSpPr>
      <xdr:spPr>
        <a:xfrm>
          <a:off x="2195511" y="7478127"/>
          <a:ext cx="329804" cy="180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800" b="0" cap="none" spc="0" baseline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h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147237</xdr:colOff>
      <xdr:row>1</xdr:row>
      <xdr:rowOff>4550</xdr:rowOff>
    </xdr:from>
    <xdr:to>
      <xdr:col>6</xdr:col>
      <xdr:colOff>528639</xdr:colOff>
      <xdr:row>2</xdr:row>
      <xdr:rowOff>133350</xdr:rowOff>
    </xdr:to>
    <xdr:sp macro="" textlink="">
      <xdr:nvSpPr>
        <xdr:cNvPr id="138" name="Header_AppSubTitle"/>
        <xdr:cNvSpPr txBox="1"/>
      </xdr:nvSpPr>
      <xdr:spPr>
        <a:xfrm>
          <a:off x="1366437" y="185525"/>
          <a:ext cx="2819802" cy="309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1000" b="1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Energy saving calculator for pumps</a:t>
          </a:r>
          <a:endParaRPr lang="en-US" sz="1000" b="1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550193</xdr:colOff>
      <xdr:row>43</xdr:row>
      <xdr:rowOff>97382</xdr:rowOff>
    </xdr:from>
    <xdr:to>
      <xdr:col>4</xdr:col>
      <xdr:colOff>183174</xdr:colOff>
      <xdr:row>44</xdr:row>
      <xdr:rowOff>97382</xdr:rowOff>
    </xdr:to>
    <xdr:sp macro="" textlink="">
      <xdr:nvSpPr>
        <xdr:cNvPr id="139" name="Feedback_Sum" hidden="1"/>
        <xdr:cNvSpPr txBox="1"/>
      </xdr:nvSpPr>
      <xdr:spPr>
        <a:xfrm>
          <a:off x="550193" y="7973824"/>
          <a:ext cx="2065519" cy="183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altLang="ja-JP" sz="800" b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Sum must equal 100 % </a:t>
          </a:r>
          <a:endParaRPr lang="en-US" sz="800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0</xdr:col>
      <xdr:colOff>87923</xdr:colOff>
      <xdr:row>113</xdr:row>
      <xdr:rowOff>131884</xdr:rowOff>
    </xdr:from>
    <xdr:to>
      <xdr:col>9</xdr:col>
      <xdr:colOff>549519</xdr:colOff>
      <xdr:row>113</xdr:row>
      <xdr:rowOff>146539</xdr:rowOff>
    </xdr:to>
    <xdr:cxnSp macro="">
      <xdr:nvCxnSpPr>
        <xdr:cNvPr id="105" name="Straight Connector 104"/>
        <xdr:cNvCxnSpPr/>
      </xdr:nvCxnSpPr>
      <xdr:spPr>
        <a:xfrm flipV="1">
          <a:off x="87923" y="21196788"/>
          <a:ext cx="5934808" cy="1465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549519</xdr:colOff>
      <xdr:row>51</xdr:row>
      <xdr:rowOff>80596</xdr:rowOff>
    </xdr:from>
    <xdr:ext cx="184731" cy="264560"/>
    <xdr:sp macro="" textlink="">
      <xdr:nvSpPr>
        <xdr:cNvPr id="103" name="TextBox 102"/>
        <xdr:cNvSpPr txBox="1"/>
      </xdr:nvSpPr>
      <xdr:spPr>
        <a:xfrm>
          <a:off x="2373923" y="94224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0</xdr:col>
      <xdr:colOff>586152</xdr:colOff>
      <xdr:row>29</xdr:row>
      <xdr:rowOff>47625</xdr:rowOff>
    </xdr:from>
    <xdr:to>
      <xdr:col>3</xdr:col>
      <xdr:colOff>257175</xdr:colOff>
      <xdr:row>30</xdr:row>
      <xdr:rowOff>72538</xdr:rowOff>
    </xdr:to>
    <xdr:sp macro="" textlink="">
      <xdr:nvSpPr>
        <xdr:cNvPr id="104" name="Label_Annual"/>
        <xdr:cNvSpPr txBox="1"/>
      </xdr:nvSpPr>
      <xdr:spPr>
        <a:xfrm>
          <a:off x="586152" y="5295900"/>
          <a:ext cx="1499823" cy="205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vi-VN" altLang="ja-JP" sz="800" b="0" cap="none" spc="0">
              <a:ln>
                <a:noFill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Annual running time</a:t>
          </a:r>
          <a:endParaRPr lang="en-US" sz="800" b="0" cap="none" spc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107</xdr:row>
          <xdr:rowOff>85725</xdr:rowOff>
        </xdr:from>
        <xdr:to>
          <xdr:col>9</xdr:col>
          <xdr:colOff>400050</xdr:colOff>
          <xdr:row>111</xdr:row>
          <xdr:rowOff>76200</xdr:rowOff>
        </xdr:to>
        <xdr:sp macro="" textlink="">
          <xdr:nvSpPr>
            <xdr:cNvPr id="1071" name="Input_Ref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1</xdr:row>
          <xdr:rowOff>38100</xdr:rowOff>
        </xdr:from>
        <xdr:to>
          <xdr:col>8</xdr:col>
          <xdr:colOff>95250</xdr:colOff>
          <xdr:row>2</xdr:row>
          <xdr:rowOff>57150</xdr:rowOff>
        </xdr:to>
        <xdr:sp macro="" textlink="">
          <xdr:nvSpPr>
            <xdr:cNvPr id="1081" name="ComboBox_Language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110</xdr:row>
          <xdr:rowOff>76200</xdr:rowOff>
        </xdr:from>
        <xdr:to>
          <xdr:col>4</xdr:col>
          <xdr:colOff>342900</xdr:colOff>
          <xdr:row>111</xdr:row>
          <xdr:rowOff>38100</xdr:rowOff>
        </xdr:to>
        <xdr:sp macro="" textlink="">
          <xdr:nvSpPr>
            <xdr:cNvPr id="1082" name="Link_Disclaimer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3</xdr:row>
          <xdr:rowOff>123825</xdr:rowOff>
        </xdr:from>
        <xdr:to>
          <xdr:col>4</xdr:col>
          <xdr:colOff>114300</xdr:colOff>
          <xdr:row>5</xdr:row>
          <xdr:rowOff>9525</xdr:rowOff>
        </xdr:to>
        <xdr:sp macro="" textlink="">
          <xdr:nvSpPr>
            <xdr:cNvPr id="1084" name="Input_NominalFlow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4</xdr:row>
          <xdr:rowOff>171450</xdr:rowOff>
        </xdr:from>
        <xdr:to>
          <xdr:col>4</xdr:col>
          <xdr:colOff>114300</xdr:colOff>
          <xdr:row>6</xdr:row>
          <xdr:rowOff>38100</xdr:rowOff>
        </xdr:to>
        <xdr:sp macro="" textlink="">
          <xdr:nvSpPr>
            <xdr:cNvPr id="1086" name="Input_NominalHead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</xdr:row>
          <xdr:rowOff>28575</xdr:rowOff>
        </xdr:from>
        <xdr:to>
          <xdr:col>4</xdr:col>
          <xdr:colOff>114300</xdr:colOff>
          <xdr:row>7</xdr:row>
          <xdr:rowOff>76200</xdr:rowOff>
        </xdr:to>
        <xdr:sp macro="" textlink="">
          <xdr:nvSpPr>
            <xdr:cNvPr id="1087" name="Input_MaxHead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7</xdr:row>
          <xdr:rowOff>57150</xdr:rowOff>
        </xdr:from>
        <xdr:to>
          <xdr:col>4</xdr:col>
          <xdr:colOff>114300</xdr:colOff>
          <xdr:row>8</xdr:row>
          <xdr:rowOff>114300</xdr:rowOff>
        </xdr:to>
        <xdr:sp macro="" textlink="">
          <xdr:nvSpPr>
            <xdr:cNvPr id="1088" name="Input_Efficiency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8</xdr:row>
          <xdr:rowOff>95250</xdr:rowOff>
        </xdr:from>
        <xdr:to>
          <xdr:col>4</xdr:col>
          <xdr:colOff>114300</xdr:colOff>
          <xdr:row>9</xdr:row>
          <xdr:rowOff>123825</xdr:rowOff>
        </xdr:to>
        <xdr:sp macro="" textlink="">
          <xdr:nvSpPr>
            <xdr:cNvPr id="1089" name="Input_Liquid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9</xdr:row>
          <xdr:rowOff>104775</xdr:rowOff>
        </xdr:from>
        <xdr:to>
          <xdr:col>4</xdr:col>
          <xdr:colOff>114300</xdr:colOff>
          <xdr:row>10</xdr:row>
          <xdr:rowOff>114300</xdr:rowOff>
        </xdr:to>
        <xdr:sp macro="" textlink="">
          <xdr:nvSpPr>
            <xdr:cNvPr id="1090" name="Input_StaticHead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16</xdr:row>
          <xdr:rowOff>133350</xdr:rowOff>
        </xdr:from>
        <xdr:to>
          <xdr:col>5</xdr:col>
          <xdr:colOff>76200</xdr:colOff>
          <xdr:row>17</xdr:row>
          <xdr:rowOff>161925</xdr:rowOff>
        </xdr:to>
        <xdr:sp macro="" textlink="">
          <xdr:nvSpPr>
            <xdr:cNvPr id="1092" name="ComboBox_SupplyVoltage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19</xdr:row>
          <xdr:rowOff>95250</xdr:rowOff>
        </xdr:from>
        <xdr:to>
          <xdr:col>4</xdr:col>
          <xdr:colOff>104775</xdr:colOff>
          <xdr:row>20</xdr:row>
          <xdr:rowOff>95250</xdr:rowOff>
        </xdr:to>
        <xdr:sp macro="" textlink="">
          <xdr:nvSpPr>
            <xdr:cNvPr id="1093" name="Input_MotorPower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20</xdr:row>
          <xdr:rowOff>123825</xdr:rowOff>
        </xdr:from>
        <xdr:to>
          <xdr:col>4</xdr:col>
          <xdr:colOff>104775</xdr:colOff>
          <xdr:row>21</xdr:row>
          <xdr:rowOff>152400</xdr:rowOff>
        </xdr:to>
        <xdr:sp macro="" textlink="">
          <xdr:nvSpPr>
            <xdr:cNvPr id="1094" name="Input_MotorEfficiency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22</xdr:row>
          <xdr:rowOff>19050</xdr:rowOff>
        </xdr:from>
        <xdr:to>
          <xdr:col>5</xdr:col>
          <xdr:colOff>171450</xdr:colOff>
          <xdr:row>23</xdr:row>
          <xdr:rowOff>47625</xdr:rowOff>
        </xdr:to>
        <xdr:sp macro="" textlink="">
          <xdr:nvSpPr>
            <xdr:cNvPr id="1095" name="ComboBox_Improved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24</xdr:row>
          <xdr:rowOff>85725</xdr:rowOff>
        </xdr:from>
        <xdr:to>
          <xdr:col>4</xdr:col>
          <xdr:colOff>476250</xdr:colOff>
          <xdr:row>25</xdr:row>
          <xdr:rowOff>114300</xdr:rowOff>
        </xdr:to>
        <xdr:sp macro="" textlink="">
          <xdr:nvSpPr>
            <xdr:cNvPr id="1097" name="Value_ImprovedControlBy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29</xdr:row>
          <xdr:rowOff>38100</xdr:rowOff>
        </xdr:from>
        <xdr:to>
          <xdr:col>4</xdr:col>
          <xdr:colOff>190500</xdr:colOff>
          <xdr:row>30</xdr:row>
          <xdr:rowOff>38100</xdr:rowOff>
        </xdr:to>
        <xdr:sp macro="" textlink="">
          <xdr:nvSpPr>
            <xdr:cNvPr id="1098" name="Input_AnnualRunningTime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32</xdr:row>
          <xdr:rowOff>28575</xdr:rowOff>
        </xdr:from>
        <xdr:to>
          <xdr:col>2</xdr:col>
          <xdr:colOff>285750</xdr:colOff>
          <xdr:row>33</xdr:row>
          <xdr:rowOff>47625</xdr:rowOff>
        </xdr:to>
        <xdr:sp macro="" textlink="">
          <xdr:nvSpPr>
            <xdr:cNvPr id="1101" name="Input_100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57150</xdr:rowOff>
        </xdr:from>
        <xdr:to>
          <xdr:col>2</xdr:col>
          <xdr:colOff>352425</xdr:colOff>
          <xdr:row>34</xdr:row>
          <xdr:rowOff>66675</xdr:rowOff>
        </xdr:to>
        <xdr:sp macro="" textlink="">
          <xdr:nvSpPr>
            <xdr:cNvPr id="1103" name="Input_90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95250</xdr:rowOff>
        </xdr:from>
        <xdr:to>
          <xdr:col>2</xdr:col>
          <xdr:colOff>352425</xdr:colOff>
          <xdr:row>35</xdr:row>
          <xdr:rowOff>104775</xdr:rowOff>
        </xdr:to>
        <xdr:sp macro="" textlink="">
          <xdr:nvSpPr>
            <xdr:cNvPr id="1104" name="Input_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104775</xdr:rowOff>
        </xdr:from>
        <xdr:to>
          <xdr:col>2</xdr:col>
          <xdr:colOff>352425</xdr:colOff>
          <xdr:row>36</xdr:row>
          <xdr:rowOff>114300</xdr:rowOff>
        </xdr:to>
        <xdr:sp macro="" textlink="">
          <xdr:nvSpPr>
            <xdr:cNvPr id="1105" name="Input_70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36</xdr:row>
          <xdr:rowOff>133350</xdr:rowOff>
        </xdr:from>
        <xdr:to>
          <xdr:col>2</xdr:col>
          <xdr:colOff>285750</xdr:colOff>
          <xdr:row>37</xdr:row>
          <xdr:rowOff>133350</xdr:rowOff>
        </xdr:to>
        <xdr:sp macro="" textlink="">
          <xdr:nvSpPr>
            <xdr:cNvPr id="1106" name="Input_60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38</xdr:row>
          <xdr:rowOff>9525</xdr:rowOff>
        </xdr:from>
        <xdr:to>
          <xdr:col>2</xdr:col>
          <xdr:colOff>285750</xdr:colOff>
          <xdr:row>39</xdr:row>
          <xdr:rowOff>28575</xdr:rowOff>
        </xdr:to>
        <xdr:sp macro="" textlink="">
          <xdr:nvSpPr>
            <xdr:cNvPr id="1107" name="Input_50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39</xdr:row>
          <xdr:rowOff>38100</xdr:rowOff>
        </xdr:from>
        <xdr:to>
          <xdr:col>2</xdr:col>
          <xdr:colOff>285750</xdr:colOff>
          <xdr:row>40</xdr:row>
          <xdr:rowOff>57150</xdr:rowOff>
        </xdr:to>
        <xdr:sp macro="" textlink="">
          <xdr:nvSpPr>
            <xdr:cNvPr id="1108" name="Input_40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638175</xdr:colOff>
          <xdr:row>40</xdr:row>
          <xdr:rowOff>66675</xdr:rowOff>
        </xdr:from>
        <xdr:to>
          <xdr:col>2</xdr:col>
          <xdr:colOff>285750</xdr:colOff>
          <xdr:row>41</xdr:row>
          <xdr:rowOff>76200</xdr:rowOff>
        </xdr:to>
        <xdr:sp macro="" textlink="">
          <xdr:nvSpPr>
            <xdr:cNvPr id="1109" name="Input_30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76200</xdr:rowOff>
        </xdr:from>
        <xdr:to>
          <xdr:col>2</xdr:col>
          <xdr:colOff>285750</xdr:colOff>
          <xdr:row>42</xdr:row>
          <xdr:rowOff>85725</xdr:rowOff>
        </xdr:to>
        <xdr:sp macro="" textlink="">
          <xdr:nvSpPr>
            <xdr:cNvPr id="1110" name="Input_20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9525</xdr:rowOff>
        </xdr:from>
        <xdr:to>
          <xdr:col>3</xdr:col>
          <xdr:colOff>409575</xdr:colOff>
          <xdr:row>32</xdr:row>
          <xdr:rowOff>180975</xdr:rowOff>
        </xdr:to>
        <xdr:sp macro="" textlink="">
          <xdr:nvSpPr>
            <xdr:cNvPr id="1111" name="Value_100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47625</xdr:rowOff>
        </xdr:from>
        <xdr:to>
          <xdr:col>3</xdr:col>
          <xdr:colOff>409575</xdr:colOff>
          <xdr:row>34</xdr:row>
          <xdr:rowOff>38100</xdr:rowOff>
        </xdr:to>
        <xdr:sp macro="" textlink="">
          <xdr:nvSpPr>
            <xdr:cNvPr id="1112" name="Value_90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66675</xdr:rowOff>
        </xdr:from>
        <xdr:to>
          <xdr:col>3</xdr:col>
          <xdr:colOff>409575</xdr:colOff>
          <xdr:row>35</xdr:row>
          <xdr:rowOff>57150</xdr:rowOff>
        </xdr:to>
        <xdr:sp macro="" textlink="">
          <xdr:nvSpPr>
            <xdr:cNvPr id="1113" name="Value_80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95250</xdr:rowOff>
        </xdr:from>
        <xdr:to>
          <xdr:col>3</xdr:col>
          <xdr:colOff>409575</xdr:colOff>
          <xdr:row>36</xdr:row>
          <xdr:rowOff>95250</xdr:rowOff>
        </xdr:to>
        <xdr:sp macro="" textlink="">
          <xdr:nvSpPr>
            <xdr:cNvPr id="1114" name="Value_7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123825</xdr:rowOff>
        </xdr:from>
        <xdr:to>
          <xdr:col>3</xdr:col>
          <xdr:colOff>409575</xdr:colOff>
          <xdr:row>37</xdr:row>
          <xdr:rowOff>114300</xdr:rowOff>
        </xdr:to>
        <xdr:sp macro="" textlink="">
          <xdr:nvSpPr>
            <xdr:cNvPr id="1115" name="Value_60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9525</xdr:rowOff>
        </xdr:from>
        <xdr:to>
          <xdr:col>3</xdr:col>
          <xdr:colOff>409575</xdr:colOff>
          <xdr:row>38</xdr:row>
          <xdr:rowOff>171450</xdr:rowOff>
        </xdr:to>
        <xdr:sp macro="" textlink="">
          <xdr:nvSpPr>
            <xdr:cNvPr id="1116" name="Value_50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28575</xdr:rowOff>
        </xdr:from>
        <xdr:to>
          <xdr:col>3</xdr:col>
          <xdr:colOff>409575</xdr:colOff>
          <xdr:row>40</xdr:row>
          <xdr:rowOff>19050</xdr:rowOff>
        </xdr:to>
        <xdr:sp macro="" textlink="">
          <xdr:nvSpPr>
            <xdr:cNvPr id="1117" name="Value_40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57150</xdr:rowOff>
        </xdr:from>
        <xdr:to>
          <xdr:col>3</xdr:col>
          <xdr:colOff>409575</xdr:colOff>
          <xdr:row>41</xdr:row>
          <xdr:rowOff>47625</xdr:rowOff>
        </xdr:to>
        <xdr:sp macro="" textlink="">
          <xdr:nvSpPr>
            <xdr:cNvPr id="1118" name="Value_30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66675</xdr:rowOff>
        </xdr:from>
        <xdr:to>
          <xdr:col>3</xdr:col>
          <xdr:colOff>409575</xdr:colOff>
          <xdr:row>42</xdr:row>
          <xdr:rowOff>57150</xdr:rowOff>
        </xdr:to>
        <xdr:sp macro="" textlink="">
          <xdr:nvSpPr>
            <xdr:cNvPr id="1119" name="Value_20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104775</xdr:rowOff>
        </xdr:from>
        <xdr:to>
          <xdr:col>2</xdr:col>
          <xdr:colOff>342900</xdr:colOff>
          <xdr:row>43</xdr:row>
          <xdr:rowOff>95250</xdr:rowOff>
        </xdr:to>
        <xdr:sp macro="" textlink="">
          <xdr:nvSpPr>
            <xdr:cNvPr id="1120" name="Value_Sum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95250</xdr:rowOff>
        </xdr:from>
        <xdr:to>
          <xdr:col>3</xdr:col>
          <xdr:colOff>409575</xdr:colOff>
          <xdr:row>43</xdr:row>
          <xdr:rowOff>95250</xdr:rowOff>
        </xdr:to>
        <xdr:sp macro="" textlink="">
          <xdr:nvSpPr>
            <xdr:cNvPr id="1121" name="Value_SumHours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32</xdr:row>
          <xdr:rowOff>28575</xdr:rowOff>
        </xdr:from>
        <xdr:to>
          <xdr:col>1</xdr:col>
          <xdr:colOff>476250</xdr:colOff>
          <xdr:row>33</xdr:row>
          <xdr:rowOff>19050</xdr:rowOff>
        </xdr:to>
        <xdr:sp macro="" textlink="">
          <xdr:nvSpPr>
            <xdr:cNvPr id="1122" name="SpinButton_100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33</xdr:row>
          <xdr:rowOff>57150</xdr:rowOff>
        </xdr:from>
        <xdr:to>
          <xdr:col>1</xdr:col>
          <xdr:colOff>476250</xdr:colOff>
          <xdr:row>34</xdr:row>
          <xdr:rowOff>66675</xdr:rowOff>
        </xdr:to>
        <xdr:sp macro="" textlink="">
          <xdr:nvSpPr>
            <xdr:cNvPr id="1123" name="SpinButton_90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34</xdr:row>
          <xdr:rowOff>76200</xdr:rowOff>
        </xdr:from>
        <xdr:to>
          <xdr:col>1</xdr:col>
          <xdr:colOff>485775</xdr:colOff>
          <xdr:row>35</xdr:row>
          <xdr:rowOff>85725</xdr:rowOff>
        </xdr:to>
        <xdr:sp macro="" textlink="">
          <xdr:nvSpPr>
            <xdr:cNvPr id="1124" name="SpinButton_8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371475</xdr:colOff>
          <xdr:row>35</xdr:row>
          <xdr:rowOff>104775</xdr:rowOff>
        </xdr:from>
        <xdr:to>
          <xdr:col>1</xdr:col>
          <xdr:colOff>485775</xdr:colOff>
          <xdr:row>36</xdr:row>
          <xdr:rowOff>114300</xdr:rowOff>
        </xdr:to>
        <xdr:sp macro="" textlink="">
          <xdr:nvSpPr>
            <xdr:cNvPr id="1125" name="SpinButton_70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36</xdr:row>
          <xdr:rowOff>133350</xdr:rowOff>
        </xdr:from>
        <xdr:to>
          <xdr:col>1</xdr:col>
          <xdr:colOff>476250</xdr:colOff>
          <xdr:row>37</xdr:row>
          <xdr:rowOff>142875</xdr:rowOff>
        </xdr:to>
        <xdr:sp macro="" textlink="">
          <xdr:nvSpPr>
            <xdr:cNvPr id="1126" name="SpinButton_60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38</xdr:row>
          <xdr:rowOff>19050</xdr:rowOff>
        </xdr:from>
        <xdr:to>
          <xdr:col>1</xdr:col>
          <xdr:colOff>476250</xdr:colOff>
          <xdr:row>39</xdr:row>
          <xdr:rowOff>19050</xdr:rowOff>
        </xdr:to>
        <xdr:sp macro="" textlink="">
          <xdr:nvSpPr>
            <xdr:cNvPr id="1127" name="SpinButton_50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39</xdr:row>
          <xdr:rowOff>38100</xdr:rowOff>
        </xdr:from>
        <xdr:to>
          <xdr:col>1</xdr:col>
          <xdr:colOff>476250</xdr:colOff>
          <xdr:row>40</xdr:row>
          <xdr:rowOff>47625</xdr:rowOff>
        </xdr:to>
        <xdr:sp macro="" textlink="">
          <xdr:nvSpPr>
            <xdr:cNvPr id="1128" name="SpinButton_40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40</xdr:row>
          <xdr:rowOff>76200</xdr:rowOff>
        </xdr:from>
        <xdr:to>
          <xdr:col>1</xdr:col>
          <xdr:colOff>476250</xdr:colOff>
          <xdr:row>41</xdr:row>
          <xdr:rowOff>85725</xdr:rowOff>
        </xdr:to>
        <xdr:sp macro="" textlink="">
          <xdr:nvSpPr>
            <xdr:cNvPr id="1129" name="SpinButton_30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41</xdr:row>
          <xdr:rowOff>95250</xdr:rowOff>
        </xdr:from>
        <xdr:to>
          <xdr:col>1</xdr:col>
          <xdr:colOff>476250</xdr:colOff>
          <xdr:row>42</xdr:row>
          <xdr:rowOff>104775</xdr:rowOff>
        </xdr:to>
        <xdr:sp macro="" textlink="">
          <xdr:nvSpPr>
            <xdr:cNvPr id="1130" name="SpinButton_20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57150</xdr:rowOff>
        </xdr:from>
        <xdr:to>
          <xdr:col>3</xdr:col>
          <xdr:colOff>390525</xdr:colOff>
          <xdr:row>31</xdr:row>
          <xdr:rowOff>142875</xdr:rowOff>
        </xdr:to>
        <xdr:sp macro="" textlink="">
          <xdr:nvSpPr>
            <xdr:cNvPr id="1131" name="Button_Default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47</xdr:row>
          <xdr:rowOff>9525</xdr:rowOff>
        </xdr:from>
        <xdr:to>
          <xdr:col>4</xdr:col>
          <xdr:colOff>95250</xdr:colOff>
          <xdr:row>48</xdr:row>
          <xdr:rowOff>19050</xdr:rowOff>
        </xdr:to>
        <xdr:sp macro="" textlink="">
          <xdr:nvSpPr>
            <xdr:cNvPr id="1133" name="Input_EnergyPrice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48</xdr:row>
          <xdr:rowOff>28575</xdr:rowOff>
        </xdr:from>
        <xdr:to>
          <xdr:col>4</xdr:col>
          <xdr:colOff>95250</xdr:colOff>
          <xdr:row>49</xdr:row>
          <xdr:rowOff>85725</xdr:rowOff>
        </xdr:to>
        <xdr:sp macro="" textlink="">
          <xdr:nvSpPr>
            <xdr:cNvPr id="1134" name="Input_InvCost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49</xdr:row>
          <xdr:rowOff>95250</xdr:rowOff>
        </xdr:from>
        <xdr:to>
          <xdr:col>4</xdr:col>
          <xdr:colOff>95250</xdr:colOff>
          <xdr:row>50</xdr:row>
          <xdr:rowOff>142875</xdr:rowOff>
        </xdr:to>
        <xdr:sp macro="" textlink="">
          <xdr:nvSpPr>
            <xdr:cNvPr id="1136" name="Input_CO2Emission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45</xdr:row>
          <xdr:rowOff>133350</xdr:rowOff>
        </xdr:from>
        <xdr:to>
          <xdr:col>4</xdr:col>
          <xdr:colOff>95250</xdr:colOff>
          <xdr:row>46</xdr:row>
          <xdr:rowOff>171450</xdr:rowOff>
        </xdr:to>
        <xdr:sp macro="" textlink="">
          <xdr:nvSpPr>
            <xdr:cNvPr id="1137" name="ComboBox_CurrencyUnit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61</xdr:row>
          <xdr:rowOff>133350</xdr:rowOff>
        </xdr:from>
        <xdr:to>
          <xdr:col>4</xdr:col>
          <xdr:colOff>285750</xdr:colOff>
          <xdr:row>62</xdr:row>
          <xdr:rowOff>123825</xdr:rowOff>
        </xdr:to>
        <xdr:sp macro="" textlink="">
          <xdr:nvSpPr>
            <xdr:cNvPr id="1146" name="Value_AnnualSaving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63</xdr:row>
          <xdr:rowOff>133350</xdr:rowOff>
        </xdr:from>
        <xdr:to>
          <xdr:col>4</xdr:col>
          <xdr:colOff>304800</xdr:colOff>
          <xdr:row>64</xdr:row>
          <xdr:rowOff>161925</xdr:rowOff>
        </xdr:to>
        <xdr:sp macro="" textlink="">
          <xdr:nvSpPr>
            <xdr:cNvPr id="1147" name="Value_EnergyExisting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65</xdr:row>
          <xdr:rowOff>47625</xdr:rowOff>
        </xdr:from>
        <xdr:to>
          <xdr:col>4</xdr:col>
          <xdr:colOff>342900</xdr:colOff>
          <xdr:row>66</xdr:row>
          <xdr:rowOff>66675</xdr:rowOff>
        </xdr:to>
        <xdr:sp macro="" textlink="">
          <xdr:nvSpPr>
            <xdr:cNvPr id="1148" name="Value_EnergyNew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66</xdr:row>
          <xdr:rowOff>95250</xdr:rowOff>
        </xdr:from>
        <xdr:to>
          <xdr:col>4</xdr:col>
          <xdr:colOff>333375</xdr:colOff>
          <xdr:row>67</xdr:row>
          <xdr:rowOff>142875</xdr:rowOff>
        </xdr:to>
        <xdr:sp macro="" textlink="">
          <xdr:nvSpPr>
            <xdr:cNvPr id="1149" name="Value_EnergySaving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94</xdr:row>
          <xdr:rowOff>133350</xdr:rowOff>
        </xdr:from>
        <xdr:to>
          <xdr:col>4</xdr:col>
          <xdr:colOff>38100</xdr:colOff>
          <xdr:row>95</xdr:row>
          <xdr:rowOff>161925</xdr:rowOff>
        </xdr:to>
        <xdr:sp macro="" textlink="">
          <xdr:nvSpPr>
            <xdr:cNvPr id="1151" name="Value_EconomicAnnual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97</xdr:row>
          <xdr:rowOff>28575</xdr:rowOff>
        </xdr:from>
        <xdr:to>
          <xdr:col>4</xdr:col>
          <xdr:colOff>66675</xdr:colOff>
          <xdr:row>98</xdr:row>
          <xdr:rowOff>85725</xdr:rowOff>
        </xdr:to>
        <xdr:sp macro="" textlink="">
          <xdr:nvSpPr>
            <xdr:cNvPr id="1153" name="Value_EconomicCO2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96</xdr:row>
          <xdr:rowOff>19050</xdr:rowOff>
        </xdr:from>
        <xdr:to>
          <xdr:col>4</xdr:col>
          <xdr:colOff>38100</xdr:colOff>
          <xdr:row>97</xdr:row>
          <xdr:rowOff>0</xdr:rowOff>
        </xdr:to>
        <xdr:sp macro="" textlink="">
          <xdr:nvSpPr>
            <xdr:cNvPr id="1156" name="Value_EconomicPayback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18</xdr:row>
          <xdr:rowOff>19050</xdr:rowOff>
        </xdr:from>
        <xdr:to>
          <xdr:col>4</xdr:col>
          <xdr:colOff>114300</xdr:colOff>
          <xdr:row>19</xdr:row>
          <xdr:rowOff>19050</xdr:rowOff>
        </xdr:to>
        <xdr:sp macro="" textlink="">
          <xdr:nvSpPr>
            <xdr:cNvPr id="1157" name="Value_ReqMotorPower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47</xdr:row>
          <xdr:rowOff>57150</xdr:rowOff>
        </xdr:from>
        <xdr:to>
          <xdr:col>5</xdr:col>
          <xdr:colOff>104775</xdr:colOff>
          <xdr:row>48</xdr:row>
          <xdr:rowOff>28575</xdr:rowOff>
        </xdr:to>
        <xdr:sp macro="" textlink="">
          <xdr:nvSpPr>
            <xdr:cNvPr id="1158" name="Unit_Energy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48</xdr:row>
          <xdr:rowOff>66675</xdr:rowOff>
        </xdr:from>
        <xdr:to>
          <xdr:col>5</xdr:col>
          <xdr:colOff>104775</xdr:colOff>
          <xdr:row>49</xdr:row>
          <xdr:rowOff>47625</xdr:rowOff>
        </xdr:to>
        <xdr:sp macro="" textlink="">
          <xdr:nvSpPr>
            <xdr:cNvPr id="1159" name="Unit_Investment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94</xdr:row>
          <xdr:rowOff>171450</xdr:rowOff>
        </xdr:from>
        <xdr:to>
          <xdr:col>5</xdr:col>
          <xdr:colOff>76200</xdr:colOff>
          <xdr:row>95</xdr:row>
          <xdr:rowOff>142875</xdr:rowOff>
        </xdr:to>
        <xdr:sp macro="" textlink="">
          <xdr:nvSpPr>
            <xdr:cNvPr id="1160" name="Unit_EconomicAnnual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180975</xdr:colOff>
          <xdr:row>10</xdr:row>
          <xdr:rowOff>180975</xdr:rowOff>
        </xdr:from>
        <xdr:to>
          <xdr:col>5</xdr:col>
          <xdr:colOff>571500</xdr:colOff>
          <xdr:row>12</xdr:row>
          <xdr:rowOff>19050</xdr:rowOff>
        </xdr:to>
        <xdr:sp macro="" textlink="">
          <xdr:nvSpPr>
            <xdr:cNvPr id="1161" name="ComboBox_ExistingFlowCtrl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304800</xdr:colOff>
          <xdr:row>109</xdr:row>
          <xdr:rowOff>152400</xdr:rowOff>
        </xdr:from>
        <xdr:to>
          <xdr:col>3</xdr:col>
          <xdr:colOff>180975</xdr:colOff>
          <xdr:row>111</xdr:row>
          <xdr:rowOff>28575</xdr:rowOff>
        </xdr:to>
        <xdr:sp macro="" textlink="">
          <xdr:nvSpPr>
            <xdr:cNvPr id="1162" name="Button_Copy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Copy product and savings data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8</xdr:row>
      <xdr:rowOff>123825</xdr:rowOff>
    </xdr:from>
    <xdr:to>
      <xdr:col>10</xdr:col>
      <xdr:colOff>323850</xdr:colOff>
      <xdr:row>19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038725" y="1419225"/>
          <a:ext cx="1895475" cy="1657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969696">
                  <a:alpha val="27000"/>
                </a:srgbClr>
              </a:solidFill>
              <a:effectLst/>
              <a:latin typeface="Arial Black"/>
            </a:rPr>
            <a:t>3- ph</a:t>
          </a:r>
        </a:p>
      </xdr:txBody>
    </xdr:sp>
    <xdr:clientData/>
  </xdr:twoCellAnchor>
  <xdr:twoCellAnchor>
    <xdr:from>
      <xdr:col>3</xdr:col>
      <xdr:colOff>209550</xdr:colOff>
      <xdr:row>20</xdr:row>
      <xdr:rowOff>0</xdr:rowOff>
    </xdr:from>
    <xdr:to>
      <xdr:col>6</xdr:col>
      <xdr:colOff>276225</xdr:colOff>
      <xdr:row>30</xdr:row>
      <xdr:rowOff>38100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2552700" y="3238500"/>
          <a:ext cx="1895475" cy="1657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969696">
                  <a:alpha val="27000"/>
                </a:srgbClr>
              </a:solidFill>
              <a:effectLst/>
              <a:latin typeface="Arial Black"/>
            </a:rPr>
            <a:t>1- ph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369570</xdr:colOff>
      <xdr:row>11</xdr:row>
      <xdr:rowOff>28575</xdr:rowOff>
    </xdr:from>
    <xdr:to>
      <xdr:col>21</xdr:col>
      <xdr:colOff>360045</xdr:colOff>
      <xdr:row>21</xdr:row>
      <xdr:rowOff>66675</xdr:rowOff>
    </xdr:to>
    <xdr:sp macro="" textlink="">
      <xdr:nvSpPr>
        <xdr:cNvPr id="2" name="WordArt 1"/>
        <xdr:cNvSpPr>
          <a:spLocks noChangeArrowheads="1" noChangeShapeType="1" noTextEdit="1"/>
        </xdr:cNvSpPr>
      </xdr:nvSpPr>
      <xdr:spPr bwMode="auto">
        <a:xfrm>
          <a:off x="10991850" y="1864995"/>
          <a:ext cx="2489835" cy="1714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969696">
                  <a:alpha val="27000"/>
                </a:srgbClr>
              </a:solidFill>
              <a:effectLst/>
              <a:latin typeface="Arial Black"/>
            </a:rPr>
            <a:t>3- ph</a:t>
          </a:r>
        </a:p>
      </xdr:txBody>
    </xdr:sp>
    <xdr:clientData/>
  </xdr:twoCellAnchor>
  <xdr:twoCellAnchor>
    <xdr:from>
      <xdr:col>3</xdr:col>
      <xdr:colOff>209550</xdr:colOff>
      <xdr:row>20</xdr:row>
      <xdr:rowOff>0</xdr:rowOff>
    </xdr:from>
    <xdr:to>
      <xdr:col>6</xdr:col>
      <xdr:colOff>276225</xdr:colOff>
      <xdr:row>30</xdr:row>
      <xdr:rowOff>38100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2084070" y="3345180"/>
          <a:ext cx="1941195" cy="1714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969696"/>
                </a:solidFill>
                <a:round/>
                <a:headEnd/>
                <a:tailEnd/>
              </a:ln>
              <a:solidFill>
                <a:srgbClr val="969696">
                  <a:alpha val="27000"/>
                </a:srgbClr>
              </a:solidFill>
              <a:effectLst/>
              <a:latin typeface="Arial Black"/>
            </a:rPr>
            <a:t>1- ph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32</xdr:row>
          <xdr:rowOff>95250</xdr:rowOff>
        </xdr:from>
        <xdr:to>
          <xdr:col>14</xdr:col>
          <xdr:colOff>219075</xdr:colOff>
          <xdr:row>35</xdr:row>
          <xdr:rowOff>0</xdr:rowOff>
        </xdr:to>
        <xdr:sp macro="" textlink="">
          <xdr:nvSpPr>
            <xdr:cNvPr id="34819" name="Label1" hidden="1">
              <a:extLst>
                <a:ext uri="{63B3BB69-23CF-44E3-9099-C40C66FF867C}">
                  <a14:compatExt spid="_x0000_s34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Pump/PumpSave&amp;FanSave5.1/PumpSave_ACS880/PumpSave4401_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ump"/>
      <sheetName val="DriveSel"/>
      <sheetName val="TypeListTemplate"/>
      <sheetName val="ACS55"/>
      <sheetName val="ACS150"/>
      <sheetName val="ACS150US"/>
      <sheetName val="ACS310"/>
      <sheetName val="ACS355"/>
      <sheetName val="ACS350US"/>
      <sheetName val="ACS550"/>
      <sheetName val="ACS550US"/>
      <sheetName val="ACS880"/>
      <sheetName val="ACS800"/>
      <sheetName val="ACQ810"/>
      <sheetName val="ACS800US"/>
      <sheetName val="StdDrives"/>
      <sheetName val="StdDrivesUS"/>
      <sheetName val="Throttling (2)"/>
      <sheetName val="Hydraulic (2)"/>
      <sheetName val="AutoOpen"/>
      <sheetName val="Language"/>
      <sheetName val="calcPump"/>
    </sheetNames>
    <sheetDataSet>
      <sheetData sheetId="0"/>
      <sheetData sheetId="1">
        <row r="18">
          <cell r="D18">
            <v>8</v>
          </cell>
        </row>
        <row r="21">
          <cell r="C21" t="b">
            <v>1</v>
          </cell>
        </row>
      </sheetData>
      <sheetData sheetId="2">
        <row r="6">
          <cell r="A6" t="str">
            <v>Hp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/>
      <sheetData sheetId="21">
        <row r="4">
          <cell r="U4" t="b">
            <v>0</v>
          </cell>
        </row>
        <row r="23">
          <cell r="Y23" t="str">
            <v>FLOW (m³/h)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4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8.xml"/><Relationship Id="rId16" Type="http://schemas.openxmlformats.org/officeDocument/2006/relationships/control" Target="../activeX/activeX7.xml"/><Relationship Id="rId107" Type="http://schemas.openxmlformats.org/officeDocument/2006/relationships/image" Target="../media/image49.emf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66" Type="http://schemas.openxmlformats.org/officeDocument/2006/relationships/control" Target="../activeX/activeX32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87" Type="http://schemas.openxmlformats.org/officeDocument/2006/relationships/image" Target="../media/image42.emf"/><Relationship Id="rId102" Type="http://schemas.openxmlformats.org/officeDocument/2006/relationships/control" Target="../activeX/activeX53.xml"/><Relationship Id="rId110" Type="http://schemas.openxmlformats.org/officeDocument/2006/relationships/control" Target="../activeX/activeX57.xml"/><Relationship Id="rId115" Type="http://schemas.openxmlformats.org/officeDocument/2006/relationships/image" Target="../media/image53.emf"/><Relationship Id="rId5" Type="http://schemas.openxmlformats.org/officeDocument/2006/relationships/image" Target="../media/image1.emf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90" Type="http://schemas.openxmlformats.org/officeDocument/2006/relationships/control" Target="../activeX/activeX44.xml"/><Relationship Id="rId95" Type="http://schemas.openxmlformats.org/officeDocument/2006/relationships/control" Target="../activeX/activeX48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56" Type="http://schemas.openxmlformats.org/officeDocument/2006/relationships/control" Target="../activeX/activeX27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77" Type="http://schemas.openxmlformats.org/officeDocument/2006/relationships/image" Target="../media/image37.emf"/><Relationship Id="rId100" Type="http://schemas.openxmlformats.org/officeDocument/2006/relationships/control" Target="../activeX/activeX52.xml"/><Relationship Id="rId105" Type="http://schemas.openxmlformats.org/officeDocument/2006/relationships/image" Target="../media/image48.emf"/><Relationship Id="rId113" Type="http://schemas.openxmlformats.org/officeDocument/2006/relationships/image" Target="../media/image52.emf"/><Relationship Id="rId118" Type="http://schemas.openxmlformats.org/officeDocument/2006/relationships/ctrlProp" Target="../ctrlProps/ctrlProp1.xml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93" Type="http://schemas.openxmlformats.org/officeDocument/2006/relationships/control" Target="../activeX/activeX46.xml"/><Relationship Id="rId98" Type="http://schemas.openxmlformats.org/officeDocument/2006/relationships/control" Target="../activeX/activeX50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47.emf"/><Relationship Id="rId108" Type="http://schemas.openxmlformats.org/officeDocument/2006/relationships/control" Target="../activeX/activeX56.xml"/><Relationship Id="rId116" Type="http://schemas.openxmlformats.org/officeDocument/2006/relationships/control" Target="../activeX/activeX60.xml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image" Target="../media/image45.emf"/><Relationship Id="rId111" Type="http://schemas.openxmlformats.org/officeDocument/2006/relationships/image" Target="../media/image5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5.xml"/><Relationship Id="rId114" Type="http://schemas.openxmlformats.org/officeDocument/2006/relationships/control" Target="../activeX/activeX59.xml"/><Relationship Id="rId119" Type="http://schemas.openxmlformats.org/officeDocument/2006/relationships/ctrlProp" Target="../ctrlProps/ctrlProp2.xml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7.xml"/><Relationship Id="rId99" Type="http://schemas.openxmlformats.org/officeDocument/2006/relationships/control" Target="../activeX/activeX51.xml"/><Relationship Id="rId101" Type="http://schemas.openxmlformats.org/officeDocument/2006/relationships/image" Target="../media/image46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0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control" Target="../activeX/activeX49.xml"/><Relationship Id="rId104" Type="http://schemas.openxmlformats.org/officeDocument/2006/relationships/control" Target="../activeX/activeX54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56.emf"/><Relationship Id="rId4" Type="http://schemas.openxmlformats.org/officeDocument/2006/relationships/control" Target="../activeX/activeX6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umpSave"/>
  <dimension ref="A1"/>
  <sheetViews>
    <sheetView showGridLines="0" showRowColHeaders="0" tabSelected="1" showRuler="0" view="pageLayout" zoomScale="204" zoomScaleNormal="100" zoomScalePageLayoutView="204" workbookViewId="0">
      <selection sqref="A1:J1"/>
    </sheetView>
  </sheetViews>
  <sheetFormatPr defaultColWidth="9.140625" defaultRowHeight="14.25" x14ac:dyDescent="0.2"/>
  <cols>
    <col min="1" max="13" width="9.140625" style="1"/>
    <col min="14" max="14" width="10.140625" style="1" bestFit="1" customWidth="1"/>
    <col min="15" max="16384" width="9.140625" style="1"/>
  </cols>
  <sheetData/>
  <sheetProtection algorithmName="SHA-512" hashValue="kNg5HXlFmow4e0pDjzQdzdkNHC3k5Dukut8jSSaROlvXHq60b2f2SPACF53z5Vr5Kt9Yfib+glMh/VzDSHqDRg==" saltValue="T8BKTfJplujlg6dUZeqn8w==" spinCount="100000" sheet="1" objects="1" scenarios="1"/>
  <dataConsolidate/>
  <pageMargins left="0.51181102362204722" right="0.27559055118110237" top="0.26" bottom="0.23" header="0.2" footer="0.2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160" r:id="rId4" name="Unit_EconomicAnnual">
          <controlPr defaultSize="0" autoLine="0" r:id="rId5">
            <anchor moveWithCells="1">
              <from>
                <xdr:col>4</xdr:col>
                <xdr:colOff>142875</xdr:colOff>
                <xdr:row>94</xdr:row>
                <xdr:rowOff>171450</xdr:rowOff>
              </from>
              <to>
                <xdr:col>5</xdr:col>
                <xdr:colOff>76200</xdr:colOff>
                <xdr:row>95</xdr:row>
                <xdr:rowOff>142875</xdr:rowOff>
              </to>
            </anchor>
          </controlPr>
        </control>
      </mc:Choice>
      <mc:Fallback>
        <control shapeId="1160" r:id="rId4" name="Unit_EconomicAnnual"/>
      </mc:Fallback>
    </mc:AlternateContent>
    <mc:AlternateContent xmlns:mc="http://schemas.openxmlformats.org/markup-compatibility/2006">
      <mc:Choice Requires="x14">
        <control shapeId="1159" r:id="rId6" name="Unit_Investment">
          <controlPr defaultSize="0" autoLine="0" r:id="rId7">
            <anchor moveWithCells="1">
              <from>
                <xdr:col>4</xdr:col>
                <xdr:colOff>161925</xdr:colOff>
                <xdr:row>48</xdr:row>
                <xdr:rowOff>66675</xdr:rowOff>
              </from>
              <to>
                <xdr:col>5</xdr:col>
                <xdr:colOff>104775</xdr:colOff>
                <xdr:row>49</xdr:row>
                <xdr:rowOff>47625</xdr:rowOff>
              </to>
            </anchor>
          </controlPr>
        </control>
      </mc:Choice>
      <mc:Fallback>
        <control shapeId="1159" r:id="rId6" name="Unit_Investment"/>
      </mc:Fallback>
    </mc:AlternateContent>
    <mc:AlternateContent xmlns:mc="http://schemas.openxmlformats.org/markup-compatibility/2006">
      <mc:Choice Requires="x14">
        <control shapeId="1158" r:id="rId8" name="Unit_Energy">
          <controlPr defaultSize="0" autoLine="0" r:id="rId9">
            <anchor moveWithCells="1">
              <from>
                <xdr:col>4</xdr:col>
                <xdr:colOff>161925</xdr:colOff>
                <xdr:row>47</xdr:row>
                <xdr:rowOff>57150</xdr:rowOff>
              </from>
              <to>
                <xdr:col>5</xdr:col>
                <xdr:colOff>104775</xdr:colOff>
                <xdr:row>48</xdr:row>
                <xdr:rowOff>28575</xdr:rowOff>
              </to>
            </anchor>
          </controlPr>
        </control>
      </mc:Choice>
      <mc:Fallback>
        <control shapeId="1158" r:id="rId8" name="Unit_Energy"/>
      </mc:Fallback>
    </mc:AlternateContent>
    <mc:AlternateContent xmlns:mc="http://schemas.openxmlformats.org/markup-compatibility/2006">
      <mc:Choice Requires="x14">
        <control shapeId="1157" r:id="rId10" name="Value_ReqMotorPower">
          <controlPr defaultSize="0" autoLine="0" linkedCell="#REF!" r:id="rId11">
            <anchor moveWithCells="1">
              <from>
                <xdr:col>3</xdr:col>
                <xdr:colOff>171450</xdr:colOff>
                <xdr:row>18</xdr:row>
                <xdr:rowOff>19050</xdr:rowOff>
              </from>
              <to>
                <xdr:col>4</xdr:col>
                <xdr:colOff>114300</xdr:colOff>
                <xdr:row>19</xdr:row>
                <xdr:rowOff>19050</xdr:rowOff>
              </to>
            </anchor>
          </controlPr>
        </control>
      </mc:Choice>
      <mc:Fallback>
        <control shapeId="1157" r:id="rId10" name="Value_ReqMotorPower"/>
      </mc:Fallback>
    </mc:AlternateContent>
    <mc:AlternateContent xmlns:mc="http://schemas.openxmlformats.org/markup-compatibility/2006">
      <mc:Choice Requires="x14">
        <control shapeId="1136" r:id="rId12" name="Input_CO2Emission">
          <controlPr defaultSize="0" autoLine="0" r:id="rId13">
            <anchor moveWithCells="1">
              <from>
                <xdr:col>3</xdr:col>
                <xdr:colOff>152400</xdr:colOff>
                <xdr:row>49</xdr:row>
                <xdr:rowOff>95250</xdr:rowOff>
              </from>
              <to>
                <xdr:col>4</xdr:col>
                <xdr:colOff>95250</xdr:colOff>
                <xdr:row>50</xdr:row>
                <xdr:rowOff>142875</xdr:rowOff>
              </to>
            </anchor>
          </controlPr>
        </control>
      </mc:Choice>
      <mc:Fallback>
        <control shapeId="1136" r:id="rId12" name="Input_CO2Emission"/>
      </mc:Fallback>
    </mc:AlternateContent>
    <mc:AlternateContent xmlns:mc="http://schemas.openxmlformats.org/markup-compatibility/2006">
      <mc:Choice Requires="x14">
        <control shapeId="1134" r:id="rId14" name="Input_InvCost">
          <controlPr defaultSize="0" autoLine="0" r:id="rId15">
            <anchor moveWithCells="1">
              <from>
                <xdr:col>3</xdr:col>
                <xdr:colOff>152400</xdr:colOff>
                <xdr:row>48</xdr:row>
                <xdr:rowOff>28575</xdr:rowOff>
              </from>
              <to>
                <xdr:col>4</xdr:col>
                <xdr:colOff>95250</xdr:colOff>
                <xdr:row>49</xdr:row>
                <xdr:rowOff>85725</xdr:rowOff>
              </to>
            </anchor>
          </controlPr>
        </control>
      </mc:Choice>
      <mc:Fallback>
        <control shapeId="1134" r:id="rId14" name="Input_InvCost"/>
      </mc:Fallback>
    </mc:AlternateContent>
    <mc:AlternateContent xmlns:mc="http://schemas.openxmlformats.org/markup-compatibility/2006">
      <mc:Choice Requires="x14">
        <control shapeId="1133" r:id="rId16" name="Input_EnergyPrice">
          <controlPr defaultSize="0" autoLine="0" r:id="rId17">
            <anchor moveWithCells="1">
              <from>
                <xdr:col>3</xdr:col>
                <xdr:colOff>152400</xdr:colOff>
                <xdr:row>47</xdr:row>
                <xdr:rowOff>9525</xdr:rowOff>
              </from>
              <to>
                <xdr:col>4</xdr:col>
                <xdr:colOff>95250</xdr:colOff>
                <xdr:row>48</xdr:row>
                <xdr:rowOff>19050</xdr:rowOff>
              </to>
            </anchor>
          </controlPr>
        </control>
      </mc:Choice>
      <mc:Fallback>
        <control shapeId="1133" r:id="rId16" name="Input_EnergyPrice"/>
      </mc:Fallback>
    </mc:AlternateContent>
    <mc:AlternateContent xmlns:mc="http://schemas.openxmlformats.org/markup-compatibility/2006">
      <mc:Choice Requires="x14">
        <control shapeId="1121" r:id="rId18" name="Value_SumHours">
          <controlPr defaultSize="0" autoLine="0" r:id="rId19">
            <anchor moveWithCells="1">
              <from>
                <xdr:col>3</xdr:col>
                <xdr:colOff>0</xdr:colOff>
                <xdr:row>42</xdr:row>
                <xdr:rowOff>95250</xdr:rowOff>
              </from>
              <to>
                <xdr:col>3</xdr:col>
                <xdr:colOff>409575</xdr:colOff>
                <xdr:row>43</xdr:row>
                <xdr:rowOff>95250</xdr:rowOff>
              </to>
            </anchor>
          </controlPr>
        </control>
      </mc:Choice>
      <mc:Fallback>
        <control shapeId="1121" r:id="rId18" name="Value_SumHours"/>
      </mc:Fallback>
    </mc:AlternateContent>
    <mc:AlternateContent xmlns:mc="http://schemas.openxmlformats.org/markup-compatibility/2006">
      <mc:Choice Requires="x14">
        <control shapeId="1120" r:id="rId20" name="Value_Sum">
          <controlPr defaultSize="0" autoLine="0" r:id="rId21">
            <anchor moveWithCells="1">
              <from>
                <xdr:col>2</xdr:col>
                <xdr:colOff>0</xdr:colOff>
                <xdr:row>42</xdr:row>
                <xdr:rowOff>104775</xdr:rowOff>
              </from>
              <to>
                <xdr:col>2</xdr:col>
                <xdr:colOff>342900</xdr:colOff>
                <xdr:row>43</xdr:row>
                <xdr:rowOff>95250</xdr:rowOff>
              </to>
            </anchor>
          </controlPr>
        </control>
      </mc:Choice>
      <mc:Fallback>
        <control shapeId="1120" r:id="rId20" name="Value_Sum"/>
      </mc:Fallback>
    </mc:AlternateContent>
    <mc:AlternateContent xmlns:mc="http://schemas.openxmlformats.org/markup-compatibility/2006">
      <mc:Choice Requires="x14">
        <control shapeId="1119" r:id="rId22" name="Value_20">
          <controlPr defaultSize="0" autoLine="0" r:id="rId23">
            <anchor moveWithCells="1">
              <from>
                <xdr:col>3</xdr:col>
                <xdr:colOff>0</xdr:colOff>
                <xdr:row>41</xdr:row>
                <xdr:rowOff>66675</xdr:rowOff>
              </from>
              <to>
                <xdr:col>3</xdr:col>
                <xdr:colOff>409575</xdr:colOff>
                <xdr:row>42</xdr:row>
                <xdr:rowOff>57150</xdr:rowOff>
              </to>
            </anchor>
          </controlPr>
        </control>
      </mc:Choice>
      <mc:Fallback>
        <control shapeId="1119" r:id="rId22" name="Value_20"/>
      </mc:Fallback>
    </mc:AlternateContent>
    <mc:AlternateContent xmlns:mc="http://schemas.openxmlformats.org/markup-compatibility/2006">
      <mc:Choice Requires="x14">
        <control shapeId="1118" r:id="rId24" name="Value_30">
          <controlPr defaultSize="0" autoLine="0" r:id="rId25">
            <anchor moveWithCells="1">
              <from>
                <xdr:col>3</xdr:col>
                <xdr:colOff>0</xdr:colOff>
                <xdr:row>40</xdr:row>
                <xdr:rowOff>57150</xdr:rowOff>
              </from>
              <to>
                <xdr:col>3</xdr:col>
                <xdr:colOff>409575</xdr:colOff>
                <xdr:row>41</xdr:row>
                <xdr:rowOff>47625</xdr:rowOff>
              </to>
            </anchor>
          </controlPr>
        </control>
      </mc:Choice>
      <mc:Fallback>
        <control shapeId="1118" r:id="rId24" name="Value_30"/>
      </mc:Fallback>
    </mc:AlternateContent>
    <mc:AlternateContent xmlns:mc="http://schemas.openxmlformats.org/markup-compatibility/2006">
      <mc:Choice Requires="x14">
        <control shapeId="1117" r:id="rId26" name="Value_40">
          <controlPr defaultSize="0" autoLine="0" r:id="rId27">
            <anchor moveWithCells="1">
              <from>
                <xdr:col>3</xdr:col>
                <xdr:colOff>0</xdr:colOff>
                <xdr:row>39</xdr:row>
                <xdr:rowOff>28575</xdr:rowOff>
              </from>
              <to>
                <xdr:col>3</xdr:col>
                <xdr:colOff>409575</xdr:colOff>
                <xdr:row>40</xdr:row>
                <xdr:rowOff>19050</xdr:rowOff>
              </to>
            </anchor>
          </controlPr>
        </control>
      </mc:Choice>
      <mc:Fallback>
        <control shapeId="1117" r:id="rId26" name="Value_40"/>
      </mc:Fallback>
    </mc:AlternateContent>
    <mc:AlternateContent xmlns:mc="http://schemas.openxmlformats.org/markup-compatibility/2006">
      <mc:Choice Requires="x14">
        <control shapeId="1116" r:id="rId28" name="Value_50">
          <controlPr defaultSize="0" autoLine="0" r:id="rId29">
            <anchor moveWithCells="1">
              <from>
                <xdr:col>3</xdr:col>
                <xdr:colOff>0</xdr:colOff>
                <xdr:row>38</xdr:row>
                <xdr:rowOff>9525</xdr:rowOff>
              </from>
              <to>
                <xdr:col>3</xdr:col>
                <xdr:colOff>409575</xdr:colOff>
                <xdr:row>38</xdr:row>
                <xdr:rowOff>171450</xdr:rowOff>
              </to>
            </anchor>
          </controlPr>
        </control>
      </mc:Choice>
      <mc:Fallback>
        <control shapeId="1116" r:id="rId28" name="Value_50"/>
      </mc:Fallback>
    </mc:AlternateContent>
    <mc:AlternateContent xmlns:mc="http://schemas.openxmlformats.org/markup-compatibility/2006">
      <mc:Choice Requires="x14">
        <control shapeId="1115" r:id="rId30" name="Value_60">
          <controlPr defaultSize="0" autoLine="0" r:id="rId31">
            <anchor moveWithCells="1">
              <from>
                <xdr:col>3</xdr:col>
                <xdr:colOff>0</xdr:colOff>
                <xdr:row>36</xdr:row>
                <xdr:rowOff>123825</xdr:rowOff>
              </from>
              <to>
                <xdr:col>3</xdr:col>
                <xdr:colOff>409575</xdr:colOff>
                <xdr:row>37</xdr:row>
                <xdr:rowOff>114300</xdr:rowOff>
              </to>
            </anchor>
          </controlPr>
        </control>
      </mc:Choice>
      <mc:Fallback>
        <control shapeId="1115" r:id="rId30" name="Value_60"/>
      </mc:Fallback>
    </mc:AlternateContent>
    <mc:AlternateContent xmlns:mc="http://schemas.openxmlformats.org/markup-compatibility/2006">
      <mc:Choice Requires="x14">
        <control shapeId="1114" r:id="rId32" name="Value_70">
          <controlPr defaultSize="0" autoLine="0" r:id="rId33">
            <anchor moveWithCells="1">
              <from>
                <xdr:col>3</xdr:col>
                <xdr:colOff>0</xdr:colOff>
                <xdr:row>35</xdr:row>
                <xdr:rowOff>95250</xdr:rowOff>
              </from>
              <to>
                <xdr:col>3</xdr:col>
                <xdr:colOff>409575</xdr:colOff>
                <xdr:row>36</xdr:row>
                <xdr:rowOff>95250</xdr:rowOff>
              </to>
            </anchor>
          </controlPr>
        </control>
      </mc:Choice>
      <mc:Fallback>
        <control shapeId="1114" r:id="rId32" name="Value_70"/>
      </mc:Fallback>
    </mc:AlternateContent>
    <mc:AlternateContent xmlns:mc="http://schemas.openxmlformats.org/markup-compatibility/2006">
      <mc:Choice Requires="x14">
        <control shapeId="1113" r:id="rId34" name="Value_80">
          <controlPr defaultSize="0" autoLine="0" r:id="rId35">
            <anchor moveWithCells="1">
              <from>
                <xdr:col>3</xdr:col>
                <xdr:colOff>0</xdr:colOff>
                <xdr:row>34</xdr:row>
                <xdr:rowOff>66675</xdr:rowOff>
              </from>
              <to>
                <xdr:col>3</xdr:col>
                <xdr:colOff>409575</xdr:colOff>
                <xdr:row>35</xdr:row>
                <xdr:rowOff>57150</xdr:rowOff>
              </to>
            </anchor>
          </controlPr>
        </control>
      </mc:Choice>
      <mc:Fallback>
        <control shapeId="1113" r:id="rId34" name="Value_80"/>
      </mc:Fallback>
    </mc:AlternateContent>
    <mc:AlternateContent xmlns:mc="http://schemas.openxmlformats.org/markup-compatibility/2006">
      <mc:Choice Requires="x14">
        <control shapeId="1112" r:id="rId36" name="Value_90">
          <controlPr defaultSize="0" autoLine="0" r:id="rId37">
            <anchor moveWithCells="1">
              <from>
                <xdr:col>3</xdr:col>
                <xdr:colOff>0</xdr:colOff>
                <xdr:row>33</xdr:row>
                <xdr:rowOff>47625</xdr:rowOff>
              </from>
              <to>
                <xdr:col>3</xdr:col>
                <xdr:colOff>409575</xdr:colOff>
                <xdr:row>34</xdr:row>
                <xdr:rowOff>38100</xdr:rowOff>
              </to>
            </anchor>
          </controlPr>
        </control>
      </mc:Choice>
      <mc:Fallback>
        <control shapeId="1112" r:id="rId36" name="Value_90"/>
      </mc:Fallback>
    </mc:AlternateContent>
    <mc:AlternateContent xmlns:mc="http://schemas.openxmlformats.org/markup-compatibility/2006">
      <mc:Choice Requires="x14">
        <control shapeId="1111" r:id="rId38" name="Value_100">
          <controlPr defaultSize="0" autoLine="0" r:id="rId39">
            <anchor moveWithCells="1">
              <from>
                <xdr:col>3</xdr:col>
                <xdr:colOff>0</xdr:colOff>
                <xdr:row>32</xdr:row>
                <xdr:rowOff>9525</xdr:rowOff>
              </from>
              <to>
                <xdr:col>3</xdr:col>
                <xdr:colOff>409575</xdr:colOff>
                <xdr:row>32</xdr:row>
                <xdr:rowOff>180975</xdr:rowOff>
              </to>
            </anchor>
          </controlPr>
        </control>
      </mc:Choice>
      <mc:Fallback>
        <control shapeId="1111" r:id="rId38" name="Value_100"/>
      </mc:Fallback>
    </mc:AlternateContent>
    <mc:AlternateContent xmlns:mc="http://schemas.openxmlformats.org/markup-compatibility/2006">
      <mc:Choice Requires="x14">
        <control shapeId="1110" r:id="rId40" name="Input_20">
          <controlPr defaultSize="0" autoLine="0" r:id="rId41">
            <anchor moveWithCells="1">
              <from>
                <xdr:col>2</xdr:col>
                <xdr:colOff>0</xdr:colOff>
                <xdr:row>41</xdr:row>
                <xdr:rowOff>76200</xdr:rowOff>
              </from>
              <to>
                <xdr:col>2</xdr:col>
                <xdr:colOff>285750</xdr:colOff>
                <xdr:row>42</xdr:row>
                <xdr:rowOff>85725</xdr:rowOff>
              </to>
            </anchor>
          </controlPr>
        </control>
      </mc:Choice>
      <mc:Fallback>
        <control shapeId="1110" r:id="rId40" name="Input_20"/>
      </mc:Fallback>
    </mc:AlternateContent>
    <mc:AlternateContent xmlns:mc="http://schemas.openxmlformats.org/markup-compatibility/2006">
      <mc:Choice Requires="x14">
        <control shapeId="1109" r:id="rId42" name="Input_30">
          <controlPr defaultSize="0" autoLine="0" autoPict="0" r:id="rId43">
            <anchor moveWithCells="1">
              <from>
                <xdr:col>1</xdr:col>
                <xdr:colOff>638175</xdr:colOff>
                <xdr:row>40</xdr:row>
                <xdr:rowOff>66675</xdr:rowOff>
              </from>
              <to>
                <xdr:col>2</xdr:col>
                <xdr:colOff>285750</xdr:colOff>
                <xdr:row>41</xdr:row>
                <xdr:rowOff>76200</xdr:rowOff>
              </to>
            </anchor>
          </controlPr>
        </control>
      </mc:Choice>
      <mc:Fallback>
        <control shapeId="1109" r:id="rId42" name="Input_30"/>
      </mc:Fallback>
    </mc:AlternateContent>
    <mc:AlternateContent xmlns:mc="http://schemas.openxmlformats.org/markup-compatibility/2006">
      <mc:Choice Requires="x14">
        <control shapeId="1108" r:id="rId44" name="Input_40">
          <controlPr defaultSize="0" autoLine="0" autoPict="0" r:id="rId45">
            <anchor moveWithCells="1">
              <from>
                <xdr:col>1</xdr:col>
                <xdr:colOff>638175</xdr:colOff>
                <xdr:row>39</xdr:row>
                <xdr:rowOff>38100</xdr:rowOff>
              </from>
              <to>
                <xdr:col>2</xdr:col>
                <xdr:colOff>285750</xdr:colOff>
                <xdr:row>40</xdr:row>
                <xdr:rowOff>57150</xdr:rowOff>
              </to>
            </anchor>
          </controlPr>
        </control>
      </mc:Choice>
      <mc:Fallback>
        <control shapeId="1108" r:id="rId44" name="Input_40"/>
      </mc:Fallback>
    </mc:AlternateContent>
    <mc:AlternateContent xmlns:mc="http://schemas.openxmlformats.org/markup-compatibility/2006">
      <mc:Choice Requires="x14">
        <control shapeId="1107" r:id="rId46" name="Input_50">
          <controlPr defaultSize="0" autoLine="0" autoPict="0" r:id="rId47">
            <anchor moveWithCells="1">
              <from>
                <xdr:col>1</xdr:col>
                <xdr:colOff>638175</xdr:colOff>
                <xdr:row>38</xdr:row>
                <xdr:rowOff>9525</xdr:rowOff>
              </from>
              <to>
                <xdr:col>2</xdr:col>
                <xdr:colOff>285750</xdr:colOff>
                <xdr:row>39</xdr:row>
                <xdr:rowOff>28575</xdr:rowOff>
              </to>
            </anchor>
          </controlPr>
        </control>
      </mc:Choice>
      <mc:Fallback>
        <control shapeId="1107" r:id="rId46" name="Input_50"/>
      </mc:Fallback>
    </mc:AlternateContent>
    <mc:AlternateContent xmlns:mc="http://schemas.openxmlformats.org/markup-compatibility/2006">
      <mc:Choice Requires="x14">
        <control shapeId="1106" r:id="rId48" name="Input_60">
          <controlPr defaultSize="0" autoLine="0" autoPict="0" r:id="rId49">
            <anchor moveWithCells="1">
              <from>
                <xdr:col>1</xdr:col>
                <xdr:colOff>638175</xdr:colOff>
                <xdr:row>36</xdr:row>
                <xdr:rowOff>133350</xdr:rowOff>
              </from>
              <to>
                <xdr:col>2</xdr:col>
                <xdr:colOff>285750</xdr:colOff>
                <xdr:row>37</xdr:row>
                <xdr:rowOff>133350</xdr:rowOff>
              </to>
            </anchor>
          </controlPr>
        </control>
      </mc:Choice>
      <mc:Fallback>
        <control shapeId="1106" r:id="rId48" name="Input_60"/>
      </mc:Fallback>
    </mc:AlternateContent>
    <mc:AlternateContent xmlns:mc="http://schemas.openxmlformats.org/markup-compatibility/2006">
      <mc:Choice Requires="x14">
        <control shapeId="1105" r:id="rId50" name="Input_70">
          <controlPr defaultSize="0" autoLine="0" r:id="rId51">
            <anchor moveWithCells="1">
              <from>
                <xdr:col>2</xdr:col>
                <xdr:colOff>0</xdr:colOff>
                <xdr:row>35</xdr:row>
                <xdr:rowOff>104775</xdr:rowOff>
              </from>
              <to>
                <xdr:col>2</xdr:col>
                <xdr:colOff>352425</xdr:colOff>
                <xdr:row>36</xdr:row>
                <xdr:rowOff>114300</xdr:rowOff>
              </to>
            </anchor>
          </controlPr>
        </control>
      </mc:Choice>
      <mc:Fallback>
        <control shapeId="1105" r:id="rId50" name="Input_70"/>
      </mc:Fallback>
    </mc:AlternateContent>
    <mc:AlternateContent xmlns:mc="http://schemas.openxmlformats.org/markup-compatibility/2006">
      <mc:Choice Requires="x14">
        <control shapeId="1104" r:id="rId52" name="Input_80">
          <controlPr defaultSize="0" autoLine="0" r:id="rId53">
            <anchor moveWithCells="1">
              <from>
                <xdr:col>2</xdr:col>
                <xdr:colOff>0</xdr:colOff>
                <xdr:row>34</xdr:row>
                <xdr:rowOff>95250</xdr:rowOff>
              </from>
              <to>
                <xdr:col>2</xdr:col>
                <xdr:colOff>352425</xdr:colOff>
                <xdr:row>35</xdr:row>
                <xdr:rowOff>104775</xdr:rowOff>
              </to>
            </anchor>
          </controlPr>
        </control>
      </mc:Choice>
      <mc:Fallback>
        <control shapeId="1104" r:id="rId52" name="Input_80"/>
      </mc:Fallback>
    </mc:AlternateContent>
    <mc:AlternateContent xmlns:mc="http://schemas.openxmlformats.org/markup-compatibility/2006">
      <mc:Choice Requires="x14">
        <control shapeId="1103" r:id="rId54" name="Input_90">
          <controlPr defaultSize="0" autoLine="0" r:id="rId55">
            <anchor moveWithCells="1">
              <from>
                <xdr:col>2</xdr:col>
                <xdr:colOff>0</xdr:colOff>
                <xdr:row>33</xdr:row>
                <xdr:rowOff>57150</xdr:rowOff>
              </from>
              <to>
                <xdr:col>2</xdr:col>
                <xdr:colOff>352425</xdr:colOff>
                <xdr:row>34</xdr:row>
                <xdr:rowOff>66675</xdr:rowOff>
              </to>
            </anchor>
          </controlPr>
        </control>
      </mc:Choice>
      <mc:Fallback>
        <control shapeId="1103" r:id="rId54" name="Input_90"/>
      </mc:Fallback>
    </mc:AlternateContent>
    <mc:AlternateContent xmlns:mc="http://schemas.openxmlformats.org/markup-compatibility/2006">
      <mc:Choice Requires="x14">
        <control shapeId="1101" r:id="rId56" name="Input_100">
          <controlPr defaultSize="0" autoLine="0" autoPict="0" r:id="rId57">
            <anchor moveWithCells="1">
              <from>
                <xdr:col>1</xdr:col>
                <xdr:colOff>638175</xdr:colOff>
                <xdr:row>32</xdr:row>
                <xdr:rowOff>28575</xdr:rowOff>
              </from>
              <to>
                <xdr:col>2</xdr:col>
                <xdr:colOff>285750</xdr:colOff>
                <xdr:row>33</xdr:row>
                <xdr:rowOff>47625</xdr:rowOff>
              </to>
            </anchor>
          </controlPr>
        </control>
      </mc:Choice>
      <mc:Fallback>
        <control shapeId="1101" r:id="rId56" name="Input_100"/>
      </mc:Fallback>
    </mc:AlternateContent>
    <mc:AlternateContent xmlns:mc="http://schemas.openxmlformats.org/markup-compatibility/2006">
      <mc:Choice Requires="x14">
        <control shapeId="1098" r:id="rId58" name="Input_AnnualRunningTime">
          <controlPr defaultSize="0" autoLine="0" r:id="rId59">
            <anchor moveWithCells="1">
              <from>
                <xdr:col>3</xdr:col>
                <xdr:colOff>257175</xdr:colOff>
                <xdr:row>29</xdr:row>
                <xdr:rowOff>38100</xdr:rowOff>
              </from>
              <to>
                <xdr:col>4</xdr:col>
                <xdr:colOff>190500</xdr:colOff>
                <xdr:row>30</xdr:row>
                <xdr:rowOff>38100</xdr:rowOff>
              </to>
            </anchor>
          </controlPr>
        </control>
      </mc:Choice>
      <mc:Fallback>
        <control shapeId="1098" r:id="rId58" name="Input_AnnualRunningTime"/>
      </mc:Fallback>
    </mc:AlternateContent>
    <mc:AlternateContent xmlns:mc="http://schemas.openxmlformats.org/markup-compatibility/2006">
      <mc:Choice Requires="x14">
        <control shapeId="1097" r:id="rId60" name="Value_ImprovedControlBy">
          <controlPr defaultSize="0" autoLine="0" r:id="rId61">
            <anchor moveWithCells="1">
              <from>
                <xdr:col>0</xdr:col>
                <xdr:colOff>457200</xdr:colOff>
                <xdr:row>24</xdr:row>
                <xdr:rowOff>85725</xdr:rowOff>
              </from>
              <to>
                <xdr:col>4</xdr:col>
                <xdr:colOff>476250</xdr:colOff>
                <xdr:row>25</xdr:row>
                <xdr:rowOff>114300</xdr:rowOff>
              </to>
            </anchor>
          </controlPr>
        </control>
      </mc:Choice>
      <mc:Fallback>
        <control shapeId="1097" r:id="rId60" name="Value_ImprovedControlBy"/>
      </mc:Fallback>
    </mc:AlternateContent>
    <mc:AlternateContent xmlns:mc="http://schemas.openxmlformats.org/markup-compatibility/2006">
      <mc:Choice Requires="x14">
        <control shapeId="1095" r:id="rId62" name="ComboBox_Improved">
          <controlPr defaultSize="0" autoLine="0" autoPict="0" r:id="rId63">
            <anchor moveWithCells="1">
              <from>
                <xdr:col>3</xdr:col>
                <xdr:colOff>171450</xdr:colOff>
                <xdr:row>22</xdr:row>
                <xdr:rowOff>19050</xdr:rowOff>
              </from>
              <to>
                <xdr:col>5</xdr:col>
                <xdr:colOff>171450</xdr:colOff>
                <xdr:row>23</xdr:row>
                <xdr:rowOff>47625</xdr:rowOff>
              </to>
            </anchor>
          </controlPr>
        </control>
      </mc:Choice>
      <mc:Fallback>
        <control shapeId="1095" r:id="rId62" name="ComboBox_Improved"/>
      </mc:Fallback>
    </mc:AlternateContent>
    <mc:AlternateContent xmlns:mc="http://schemas.openxmlformats.org/markup-compatibility/2006">
      <mc:Choice Requires="x14">
        <control shapeId="1094" r:id="rId64" name="Input_MotorEfficiency">
          <controlPr defaultSize="0" autoLine="0" r:id="rId65">
            <anchor moveWithCells="1">
              <from>
                <xdr:col>3</xdr:col>
                <xdr:colOff>171450</xdr:colOff>
                <xdr:row>20</xdr:row>
                <xdr:rowOff>123825</xdr:rowOff>
              </from>
              <to>
                <xdr:col>4</xdr:col>
                <xdr:colOff>104775</xdr:colOff>
                <xdr:row>21</xdr:row>
                <xdr:rowOff>152400</xdr:rowOff>
              </to>
            </anchor>
          </controlPr>
        </control>
      </mc:Choice>
      <mc:Fallback>
        <control shapeId="1094" r:id="rId64" name="Input_MotorEfficiency"/>
      </mc:Fallback>
    </mc:AlternateContent>
    <mc:AlternateContent xmlns:mc="http://schemas.openxmlformats.org/markup-compatibility/2006">
      <mc:Choice Requires="x14">
        <control shapeId="1093" r:id="rId66" name="Input_MotorPower">
          <controlPr defaultSize="0" autoLine="0" r:id="rId67">
            <anchor moveWithCells="1">
              <from>
                <xdr:col>3</xdr:col>
                <xdr:colOff>171450</xdr:colOff>
                <xdr:row>19</xdr:row>
                <xdr:rowOff>95250</xdr:rowOff>
              </from>
              <to>
                <xdr:col>4</xdr:col>
                <xdr:colOff>104775</xdr:colOff>
                <xdr:row>20</xdr:row>
                <xdr:rowOff>95250</xdr:rowOff>
              </to>
            </anchor>
          </controlPr>
        </control>
      </mc:Choice>
      <mc:Fallback>
        <control shapeId="1093" r:id="rId66" name="Input_MotorPower"/>
      </mc:Fallback>
    </mc:AlternateContent>
    <mc:AlternateContent xmlns:mc="http://schemas.openxmlformats.org/markup-compatibility/2006">
      <mc:Choice Requires="x14">
        <control shapeId="1092" r:id="rId68" name="ComboBox_SupplyVoltage">
          <controlPr defaultSize="0" autoLine="0" r:id="rId69">
            <anchor moveWithCells="1">
              <from>
                <xdr:col>3</xdr:col>
                <xdr:colOff>171450</xdr:colOff>
                <xdr:row>16</xdr:row>
                <xdr:rowOff>133350</xdr:rowOff>
              </from>
              <to>
                <xdr:col>5</xdr:col>
                <xdr:colOff>76200</xdr:colOff>
                <xdr:row>17</xdr:row>
                <xdr:rowOff>161925</xdr:rowOff>
              </to>
            </anchor>
          </controlPr>
        </control>
      </mc:Choice>
      <mc:Fallback>
        <control shapeId="1092" r:id="rId68" name="ComboBox_SupplyVoltage"/>
      </mc:Fallback>
    </mc:AlternateContent>
    <mc:AlternateContent xmlns:mc="http://schemas.openxmlformats.org/markup-compatibility/2006">
      <mc:Choice Requires="x14">
        <control shapeId="1090" r:id="rId70" name="Input_StaticHead">
          <controlPr defaultSize="0" autoLine="0" r:id="rId71">
            <anchor moveWithCells="1">
              <from>
                <xdr:col>3</xdr:col>
                <xdr:colOff>171450</xdr:colOff>
                <xdr:row>9</xdr:row>
                <xdr:rowOff>104775</xdr:rowOff>
              </from>
              <to>
                <xdr:col>4</xdr:col>
                <xdr:colOff>114300</xdr:colOff>
                <xdr:row>10</xdr:row>
                <xdr:rowOff>114300</xdr:rowOff>
              </to>
            </anchor>
          </controlPr>
        </control>
      </mc:Choice>
      <mc:Fallback>
        <control shapeId="1090" r:id="rId70" name="Input_StaticHead"/>
      </mc:Fallback>
    </mc:AlternateContent>
    <mc:AlternateContent xmlns:mc="http://schemas.openxmlformats.org/markup-compatibility/2006">
      <mc:Choice Requires="x14">
        <control shapeId="1089" r:id="rId72" name="Input_Liquid">
          <controlPr defaultSize="0" autoLine="0" r:id="rId73">
            <anchor moveWithCells="1">
              <from>
                <xdr:col>3</xdr:col>
                <xdr:colOff>171450</xdr:colOff>
                <xdr:row>8</xdr:row>
                <xdr:rowOff>95250</xdr:rowOff>
              </from>
              <to>
                <xdr:col>4</xdr:col>
                <xdr:colOff>114300</xdr:colOff>
                <xdr:row>9</xdr:row>
                <xdr:rowOff>123825</xdr:rowOff>
              </to>
            </anchor>
          </controlPr>
        </control>
      </mc:Choice>
      <mc:Fallback>
        <control shapeId="1089" r:id="rId72" name="Input_Liquid"/>
      </mc:Fallback>
    </mc:AlternateContent>
    <mc:AlternateContent xmlns:mc="http://schemas.openxmlformats.org/markup-compatibility/2006">
      <mc:Choice Requires="x14">
        <control shapeId="1088" r:id="rId74" name="Input_Efficiency">
          <controlPr defaultSize="0" autoLine="0" r:id="rId75">
            <anchor moveWithCells="1">
              <from>
                <xdr:col>3</xdr:col>
                <xdr:colOff>171450</xdr:colOff>
                <xdr:row>7</xdr:row>
                <xdr:rowOff>57150</xdr:rowOff>
              </from>
              <to>
                <xdr:col>4</xdr:col>
                <xdr:colOff>114300</xdr:colOff>
                <xdr:row>8</xdr:row>
                <xdr:rowOff>114300</xdr:rowOff>
              </to>
            </anchor>
          </controlPr>
        </control>
      </mc:Choice>
      <mc:Fallback>
        <control shapeId="1088" r:id="rId74" name="Input_Efficiency"/>
      </mc:Fallback>
    </mc:AlternateContent>
    <mc:AlternateContent xmlns:mc="http://schemas.openxmlformats.org/markup-compatibility/2006">
      <mc:Choice Requires="x14">
        <control shapeId="1087" r:id="rId76" name="Input_MaxHead">
          <controlPr defaultSize="0" autoLine="0" r:id="rId77">
            <anchor moveWithCells="1">
              <from>
                <xdr:col>3</xdr:col>
                <xdr:colOff>171450</xdr:colOff>
                <xdr:row>6</xdr:row>
                <xdr:rowOff>28575</xdr:rowOff>
              </from>
              <to>
                <xdr:col>4</xdr:col>
                <xdr:colOff>114300</xdr:colOff>
                <xdr:row>7</xdr:row>
                <xdr:rowOff>76200</xdr:rowOff>
              </to>
            </anchor>
          </controlPr>
        </control>
      </mc:Choice>
      <mc:Fallback>
        <control shapeId="1087" r:id="rId76" name="Input_MaxHead"/>
      </mc:Fallback>
    </mc:AlternateContent>
    <mc:AlternateContent xmlns:mc="http://schemas.openxmlformats.org/markup-compatibility/2006">
      <mc:Choice Requires="x14">
        <control shapeId="1086" r:id="rId78" name="Input_NominalHead">
          <controlPr defaultSize="0" autoLine="0" r:id="rId79">
            <anchor moveWithCells="1">
              <from>
                <xdr:col>3</xdr:col>
                <xdr:colOff>171450</xdr:colOff>
                <xdr:row>4</xdr:row>
                <xdr:rowOff>171450</xdr:rowOff>
              </from>
              <to>
                <xdr:col>4</xdr:col>
                <xdr:colOff>114300</xdr:colOff>
                <xdr:row>6</xdr:row>
                <xdr:rowOff>38100</xdr:rowOff>
              </to>
            </anchor>
          </controlPr>
        </control>
      </mc:Choice>
      <mc:Fallback>
        <control shapeId="1086" r:id="rId78" name="Input_NominalHead"/>
      </mc:Fallback>
    </mc:AlternateContent>
    <mc:AlternateContent xmlns:mc="http://schemas.openxmlformats.org/markup-compatibility/2006">
      <mc:Choice Requires="x14">
        <control shapeId="1082" r:id="rId80" name="Link_Disclaimer">
          <controlPr defaultSize="0" print="0" autoLine="0" r:id="rId81">
            <anchor moveWithCells="1">
              <from>
                <xdr:col>3</xdr:col>
                <xdr:colOff>209550</xdr:colOff>
                <xdr:row>110</xdr:row>
                <xdr:rowOff>76200</xdr:rowOff>
              </from>
              <to>
                <xdr:col>4</xdr:col>
                <xdr:colOff>342900</xdr:colOff>
                <xdr:row>111</xdr:row>
                <xdr:rowOff>38100</xdr:rowOff>
              </to>
            </anchor>
          </controlPr>
        </control>
      </mc:Choice>
      <mc:Fallback>
        <control shapeId="1082" r:id="rId80" name="Link_Disclaimer"/>
      </mc:Fallback>
    </mc:AlternateContent>
    <mc:AlternateContent xmlns:mc="http://schemas.openxmlformats.org/markup-compatibility/2006">
      <mc:Choice Requires="x14">
        <control shapeId="1081" r:id="rId82" name="ComboBox_Language">
          <controlPr print="0" autoLine="0" r:id="rId83">
            <anchor moveWithCells="1">
              <from>
                <xdr:col>6</xdr:col>
                <xdr:colOff>400050</xdr:colOff>
                <xdr:row>1</xdr:row>
                <xdr:rowOff>38100</xdr:rowOff>
              </from>
              <to>
                <xdr:col>8</xdr:col>
                <xdr:colOff>95250</xdr:colOff>
                <xdr:row>2</xdr:row>
                <xdr:rowOff>57150</xdr:rowOff>
              </to>
            </anchor>
          </controlPr>
        </control>
      </mc:Choice>
      <mc:Fallback>
        <control shapeId="1081" r:id="rId82" name="ComboBox_Language"/>
      </mc:Fallback>
    </mc:AlternateContent>
    <mc:AlternateContent xmlns:mc="http://schemas.openxmlformats.org/markup-compatibility/2006">
      <mc:Choice Requires="x14">
        <control shapeId="1071" r:id="rId84" name="Input_Ref">
          <controlPr autoLine="0" r:id="rId85">
            <anchor moveWithCells="1">
              <from>
                <xdr:col>6</xdr:col>
                <xdr:colOff>152400</xdr:colOff>
                <xdr:row>107</xdr:row>
                <xdr:rowOff>85725</xdr:rowOff>
              </from>
              <to>
                <xdr:col>9</xdr:col>
                <xdr:colOff>400050</xdr:colOff>
                <xdr:row>111</xdr:row>
                <xdr:rowOff>76200</xdr:rowOff>
              </to>
            </anchor>
          </controlPr>
        </control>
      </mc:Choice>
      <mc:Fallback>
        <control shapeId="1071" r:id="rId84" name="Input_Ref"/>
      </mc:Fallback>
    </mc:AlternateContent>
    <mc:AlternateContent xmlns:mc="http://schemas.openxmlformats.org/markup-compatibility/2006">
      <mc:Choice Requires="x14">
        <control shapeId="1084" r:id="rId86" name="Input_NominalFlow">
          <controlPr defaultSize="0" autoLine="0" r:id="rId87">
            <anchor moveWithCells="1">
              <from>
                <xdr:col>3</xdr:col>
                <xdr:colOff>171450</xdr:colOff>
                <xdr:row>3</xdr:row>
                <xdr:rowOff>123825</xdr:rowOff>
              </from>
              <to>
                <xdr:col>4</xdr:col>
                <xdr:colOff>114300</xdr:colOff>
                <xdr:row>5</xdr:row>
                <xdr:rowOff>9525</xdr:rowOff>
              </to>
            </anchor>
          </controlPr>
        </control>
      </mc:Choice>
      <mc:Fallback>
        <control shapeId="1084" r:id="rId86" name="Input_NominalFlow"/>
      </mc:Fallback>
    </mc:AlternateContent>
    <mc:AlternateContent xmlns:mc="http://schemas.openxmlformats.org/markup-compatibility/2006">
      <mc:Choice Requires="x14">
        <control shapeId="1122" r:id="rId88" name="SpinButton_100">
          <controlPr defaultSize="0" print="0" autoLine="0" r:id="rId89">
            <anchor moveWithCells="1">
              <from>
                <xdr:col>1</xdr:col>
                <xdr:colOff>361950</xdr:colOff>
                <xdr:row>32</xdr:row>
                <xdr:rowOff>28575</xdr:rowOff>
              </from>
              <to>
                <xdr:col>1</xdr:col>
                <xdr:colOff>476250</xdr:colOff>
                <xdr:row>33</xdr:row>
                <xdr:rowOff>19050</xdr:rowOff>
              </to>
            </anchor>
          </controlPr>
        </control>
      </mc:Choice>
      <mc:Fallback>
        <control shapeId="1122" r:id="rId88" name="SpinButton_100"/>
      </mc:Fallback>
    </mc:AlternateContent>
    <mc:AlternateContent xmlns:mc="http://schemas.openxmlformats.org/markup-compatibility/2006">
      <mc:Choice Requires="x14">
        <control shapeId="1123" r:id="rId90" name="SpinButton_90">
          <controlPr defaultSize="0" print="0" autoLine="0" r:id="rId91">
            <anchor moveWithCells="1">
              <from>
                <xdr:col>1</xdr:col>
                <xdr:colOff>361950</xdr:colOff>
                <xdr:row>33</xdr:row>
                <xdr:rowOff>57150</xdr:rowOff>
              </from>
              <to>
                <xdr:col>1</xdr:col>
                <xdr:colOff>476250</xdr:colOff>
                <xdr:row>34</xdr:row>
                <xdr:rowOff>66675</xdr:rowOff>
              </to>
            </anchor>
          </controlPr>
        </control>
      </mc:Choice>
      <mc:Fallback>
        <control shapeId="1123" r:id="rId90" name="SpinButton_90"/>
      </mc:Fallback>
    </mc:AlternateContent>
    <mc:AlternateContent xmlns:mc="http://schemas.openxmlformats.org/markup-compatibility/2006">
      <mc:Choice Requires="x14">
        <control shapeId="1124" r:id="rId92" name="SpinButton_80">
          <controlPr defaultSize="0" print="0" autoLine="0" r:id="rId91">
            <anchor moveWithCells="1">
              <from>
                <xdr:col>1</xdr:col>
                <xdr:colOff>371475</xdr:colOff>
                <xdr:row>34</xdr:row>
                <xdr:rowOff>76200</xdr:rowOff>
              </from>
              <to>
                <xdr:col>1</xdr:col>
                <xdr:colOff>485775</xdr:colOff>
                <xdr:row>35</xdr:row>
                <xdr:rowOff>85725</xdr:rowOff>
              </to>
            </anchor>
          </controlPr>
        </control>
      </mc:Choice>
      <mc:Fallback>
        <control shapeId="1124" r:id="rId92" name="SpinButton_80"/>
      </mc:Fallback>
    </mc:AlternateContent>
    <mc:AlternateContent xmlns:mc="http://schemas.openxmlformats.org/markup-compatibility/2006">
      <mc:Choice Requires="x14">
        <control shapeId="1125" r:id="rId93" name="SpinButton_70">
          <controlPr defaultSize="0" print="0" autoLine="0" r:id="rId91">
            <anchor moveWithCells="1">
              <from>
                <xdr:col>1</xdr:col>
                <xdr:colOff>371475</xdr:colOff>
                <xdr:row>35</xdr:row>
                <xdr:rowOff>104775</xdr:rowOff>
              </from>
              <to>
                <xdr:col>1</xdr:col>
                <xdr:colOff>485775</xdr:colOff>
                <xdr:row>36</xdr:row>
                <xdr:rowOff>114300</xdr:rowOff>
              </to>
            </anchor>
          </controlPr>
        </control>
      </mc:Choice>
      <mc:Fallback>
        <control shapeId="1125" r:id="rId93" name="SpinButton_70"/>
      </mc:Fallback>
    </mc:AlternateContent>
    <mc:AlternateContent xmlns:mc="http://schemas.openxmlformats.org/markup-compatibility/2006">
      <mc:Choice Requires="x14">
        <control shapeId="1126" r:id="rId94" name="SpinButton_60">
          <controlPr defaultSize="0" print="0" autoLine="0" r:id="rId91">
            <anchor moveWithCells="1">
              <from>
                <xdr:col>1</xdr:col>
                <xdr:colOff>361950</xdr:colOff>
                <xdr:row>36</xdr:row>
                <xdr:rowOff>133350</xdr:rowOff>
              </from>
              <to>
                <xdr:col>1</xdr:col>
                <xdr:colOff>476250</xdr:colOff>
                <xdr:row>37</xdr:row>
                <xdr:rowOff>142875</xdr:rowOff>
              </to>
            </anchor>
          </controlPr>
        </control>
      </mc:Choice>
      <mc:Fallback>
        <control shapeId="1126" r:id="rId94" name="SpinButton_60"/>
      </mc:Fallback>
    </mc:AlternateContent>
    <mc:AlternateContent xmlns:mc="http://schemas.openxmlformats.org/markup-compatibility/2006">
      <mc:Choice Requires="x14">
        <control shapeId="1127" r:id="rId95" name="SpinButton_50">
          <controlPr defaultSize="0" print="0" autoLine="0" r:id="rId96">
            <anchor moveWithCells="1">
              <from>
                <xdr:col>1</xdr:col>
                <xdr:colOff>361950</xdr:colOff>
                <xdr:row>38</xdr:row>
                <xdr:rowOff>19050</xdr:rowOff>
              </from>
              <to>
                <xdr:col>1</xdr:col>
                <xdr:colOff>476250</xdr:colOff>
                <xdr:row>39</xdr:row>
                <xdr:rowOff>19050</xdr:rowOff>
              </to>
            </anchor>
          </controlPr>
        </control>
      </mc:Choice>
      <mc:Fallback>
        <control shapeId="1127" r:id="rId95" name="SpinButton_50"/>
      </mc:Fallback>
    </mc:AlternateContent>
    <mc:AlternateContent xmlns:mc="http://schemas.openxmlformats.org/markup-compatibility/2006">
      <mc:Choice Requires="x14">
        <control shapeId="1128" r:id="rId97" name="SpinButton_40">
          <controlPr defaultSize="0" print="0" autoLine="0" r:id="rId91">
            <anchor moveWithCells="1">
              <from>
                <xdr:col>1</xdr:col>
                <xdr:colOff>361950</xdr:colOff>
                <xdr:row>39</xdr:row>
                <xdr:rowOff>38100</xdr:rowOff>
              </from>
              <to>
                <xdr:col>1</xdr:col>
                <xdr:colOff>476250</xdr:colOff>
                <xdr:row>40</xdr:row>
                <xdr:rowOff>47625</xdr:rowOff>
              </to>
            </anchor>
          </controlPr>
        </control>
      </mc:Choice>
      <mc:Fallback>
        <control shapeId="1128" r:id="rId97" name="SpinButton_40"/>
      </mc:Fallback>
    </mc:AlternateContent>
    <mc:AlternateContent xmlns:mc="http://schemas.openxmlformats.org/markup-compatibility/2006">
      <mc:Choice Requires="x14">
        <control shapeId="1129" r:id="rId98" name="SpinButton_30">
          <controlPr defaultSize="0" print="0" autoLine="0" r:id="rId91">
            <anchor moveWithCells="1">
              <from>
                <xdr:col>1</xdr:col>
                <xdr:colOff>361950</xdr:colOff>
                <xdr:row>40</xdr:row>
                <xdr:rowOff>76200</xdr:rowOff>
              </from>
              <to>
                <xdr:col>1</xdr:col>
                <xdr:colOff>476250</xdr:colOff>
                <xdr:row>41</xdr:row>
                <xdr:rowOff>85725</xdr:rowOff>
              </to>
            </anchor>
          </controlPr>
        </control>
      </mc:Choice>
      <mc:Fallback>
        <control shapeId="1129" r:id="rId98" name="SpinButton_30"/>
      </mc:Fallback>
    </mc:AlternateContent>
    <mc:AlternateContent xmlns:mc="http://schemas.openxmlformats.org/markup-compatibility/2006">
      <mc:Choice Requires="x14">
        <control shapeId="1130" r:id="rId99" name="SpinButton_20">
          <controlPr defaultSize="0" print="0" autoLine="0" r:id="rId91">
            <anchor moveWithCells="1">
              <from>
                <xdr:col>1</xdr:col>
                <xdr:colOff>361950</xdr:colOff>
                <xdr:row>41</xdr:row>
                <xdr:rowOff>95250</xdr:rowOff>
              </from>
              <to>
                <xdr:col>1</xdr:col>
                <xdr:colOff>476250</xdr:colOff>
                <xdr:row>42</xdr:row>
                <xdr:rowOff>104775</xdr:rowOff>
              </to>
            </anchor>
          </controlPr>
        </control>
      </mc:Choice>
      <mc:Fallback>
        <control shapeId="1130" r:id="rId99" name="SpinButton_20"/>
      </mc:Fallback>
    </mc:AlternateContent>
    <mc:AlternateContent xmlns:mc="http://schemas.openxmlformats.org/markup-compatibility/2006">
      <mc:Choice Requires="x14">
        <control shapeId="1131" r:id="rId100" name="Button_Default">
          <controlPr defaultSize="0" print="0" autoLine="0" r:id="rId101">
            <anchor moveWithCells="1">
              <from>
                <xdr:col>2</xdr:col>
                <xdr:colOff>0</xdr:colOff>
                <xdr:row>30</xdr:row>
                <xdr:rowOff>57150</xdr:rowOff>
              </from>
              <to>
                <xdr:col>3</xdr:col>
                <xdr:colOff>390525</xdr:colOff>
                <xdr:row>31</xdr:row>
                <xdr:rowOff>142875</xdr:rowOff>
              </to>
            </anchor>
          </controlPr>
        </control>
      </mc:Choice>
      <mc:Fallback>
        <control shapeId="1131" r:id="rId100" name="Button_Default"/>
      </mc:Fallback>
    </mc:AlternateContent>
    <mc:AlternateContent xmlns:mc="http://schemas.openxmlformats.org/markup-compatibility/2006">
      <mc:Choice Requires="x14">
        <control shapeId="1137" r:id="rId102" name="ComboBox_CurrencyUnit">
          <controlPr defaultSize="0" autoLine="0" r:id="rId103">
            <anchor moveWithCells="1">
              <from>
                <xdr:col>3</xdr:col>
                <xdr:colOff>152400</xdr:colOff>
                <xdr:row>45</xdr:row>
                <xdr:rowOff>133350</xdr:rowOff>
              </from>
              <to>
                <xdr:col>4</xdr:col>
                <xdr:colOff>95250</xdr:colOff>
                <xdr:row>46</xdr:row>
                <xdr:rowOff>171450</xdr:rowOff>
              </to>
            </anchor>
          </controlPr>
        </control>
      </mc:Choice>
      <mc:Fallback>
        <control shapeId="1137" r:id="rId102" name="ComboBox_CurrencyUnit"/>
      </mc:Fallback>
    </mc:AlternateContent>
    <mc:AlternateContent xmlns:mc="http://schemas.openxmlformats.org/markup-compatibility/2006">
      <mc:Choice Requires="x14">
        <control shapeId="1146" r:id="rId104" name="Value_AnnualSaving">
          <controlPr defaultSize="0" autoLine="0" linkedCell="#REF!" r:id="rId105">
            <anchor moveWithCells="1">
              <from>
                <xdr:col>3</xdr:col>
                <xdr:colOff>228600</xdr:colOff>
                <xdr:row>61</xdr:row>
                <xdr:rowOff>133350</xdr:rowOff>
              </from>
              <to>
                <xdr:col>4</xdr:col>
                <xdr:colOff>285750</xdr:colOff>
                <xdr:row>62</xdr:row>
                <xdr:rowOff>123825</xdr:rowOff>
              </to>
            </anchor>
          </controlPr>
        </control>
      </mc:Choice>
      <mc:Fallback>
        <control shapeId="1146" r:id="rId104" name="Value_AnnualSaving"/>
      </mc:Fallback>
    </mc:AlternateContent>
    <mc:AlternateContent xmlns:mc="http://schemas.openxmlformats.org/markup-compatibility/2006">
      <mc:Choice Requires="x14">
        <control shapeId="1147" r:id="rId106" name="Value_EnergyExisting">
          <controlPr defaultSize="0" autoLine="0" linkedCell="#REF!" r:id="rId107">
            <anchor moveWithCells="1">
              <from>
                <xdr:col>3</xdr:col>
                <xdr:colOff>238125</xdr:colOff>
                <xdr:row>63</xdr:row>
                <xdr:rowOff>133350</xdr:rowOff>
              </from>
              <to>
                <xdr:col>4</xdr:col>
                <xdr:colOff>304800</xdr:colOff>
                <xdr:row>64</xdr:row>
                <xdr:rowOff>161925</xdr:rowOff>
              </to>
            </anchor>
          </controlPr>
        </control>
      </mc:Choice>
      <mc:Fallback>
        <control shapeId="1147" r:id="rId106" name="Value_EnergyExisting"/>
      </mc:Fallback>
    </mc:AlternateContent>
    <mc:AlternateContent xmlns:mc="http://schemas.openxmlformats.org/markup-compatibility/2006">
      <mc:Choice Requires="x14">
        <control shapeId="1148" r:id="rId108" name="Value_EnergyNew">
          <controlPr defaultSize="0" autoLine="0" linkedCell="#REF!" r:id="rId109">
            <anchor moveWithCells="1">
              <from>
                <xdr:col>3</xdr:col>
                <xdr:colOff>171450</xdr:colOff>
                <xdr:row>65</xdr:row>
                <xdr:rowOff>47625</xdr:rowOff>
              </from>
              <to>
                <xdr:col>4</xdr:col>
                <xdr:colOff>342900</xdr:colOff>
                <xdr:row>66</xdr:row>
                <xdr:rowOff>66675</xdr:rowOff>
              </to>
            </anchor>
          </controlPr>
        </control>
      </mc:Choice>
      <mc:Fallback>
        <control shapeId="1148" r:id="rId108" name="Value_EnergyNew"/>
      </mc:Fallback>
    </mc:AlternateContent>
    <mc:AlternateContent xmlns:mc="http://schemas.openxmlformats.org/markup-compatibility/2006">
      <mc:Choice Requires="x14">
        <control shapeId="1149" r:id="rId110" name="Value_EnergySaving">
          <controlPr defaultSize="0" autoLine="0" linkedCell="#REF!" r:id="rId111">
            <anchor moveWithCells="1">
              <from>
                <xdr:col>3</xdr:col>
                <xdr:colOff>161925</xdr:colOff>
                <xdr:row>66</xdr:row>
                <xdr:rowOff>95250</xdr:rowOff>
              </from>
              <to>
                <xdr:col>4</xdr:col>
                <xdr:colOff>333375</xdr:colOff>
                <xdr:row>67</xdr:row>
                <xdr:rowOff>142875</xdr:rowOff>
              </to>
            </anchor>
          </controlPr>
        </control>
      </mc:Choice>
      <mc:Fallback>
        <control shapeId="1149" r:id="rId110" name="Value_EnergySaving"/>
      </mc:Fallback>
    </mc:AlternateContent>
    <mc:AlternateContent xmlns:mc="http://schemas.openxmlformats.org/markup-compatibility/2006">
      <mc:Choice Requires="x14">
        <control shapeId="1151" r:id="rId112" name="Value_EconomicAnnual">
          <controlPr defaultSize="0" autoLine="0" r:id="rId113">
            <anchor moveWithCells="1">
              <from>
                <xdr:col>3</xdr:col>
                <xdr:colOff>133350</xdr:colOff>
                <xdr:row>94</xdr:row>
                <xdr:rowOff>133350</xdr:rowOff>
              </from>
              <to>
                <xdr:col>4</xdr:col>
                <xdr:colOff>38100</xdr:colOff>
                <xdr:row>95</xdr:row>
                <xdr:rowOff>161925</xdr:rowOff>
              </to>
            </anchor>
          </controlPr>
        </control>
      </mc:Choice>
      <mc:Fallback>
        <control shapeId="1151" r:id="rId112" name="Value_EconomicAnnual"/>
      </mc:Fallback>
    </mc:AlternateContent>
    <mc:AlternateContent xmlns:mc="http://schemas.openxmlformats.org/markup-compatibility/2006">
      <mc:Choice Requires="x14">
        <control shapeId="1153" r:id="rId114" name="Value_EconomicCO2">
          <controlPr defaultSize="0" autoLine="0" r:id="rId115">
            <anchor moveWithCells="1">
              <from>
                <xdr:col>3</xdr:col>
                <xdr:colOff>209550</xdr:colOff>
                <xdr:row>97</xdr:row>
                <xdr:rowOff>28575</xdr:rowOff>
              </from>
              <to>
                <xdr:col>4</xdr:col>
                <xdr:colOff>66675</xdr:colOff>
                <xdr:row>98</xdr:row>
                <xdr:rowOff>85725</xdr:rowOff>
              </to>
            </anchor>
          </controlPr>
        </control>
      </mc:Choice>
      <mc:Fallback>
        <control shapeId="1153" r:id="rId114" name="Value_EconomicCO2"/>
      </mc:Fallback>
    </mc:AlternateContent>
    <mc:AlternateContent xmlns:mc="http://schemas.openxmlformats.org/markup-compatibility/2006">
      <mc:Choice Requires="x14">
        <control shapeId="1156" r:id="rId116" name="Value_EconomicPayback">
          <controlPr defaultSize="0" autoLine="0" linkedCell="#REF!" r:id="rId117">
            <anchor moveWithCells="1">
              <from>
                <xdr:col>3</xdr:col>
                <xdr:colOff>95250</xdr:colOff>
                <xdr:row>96</xdr:row>
                <xdr:rowOff>19050</xdr:rowOff>
              </from>
              <to>
                <xdr:col>4</xdr:col>
                <xdr:colOff>38100</xdr:colOff>
                <xdr:row>97</xdr:row>
                <xdr:rowOff>0</xdr:rowOff>
              </to>
            </anchor>
          </controlPr>
        </control>
      </mc:Choice>
      <mc:Fallback>
        <control shapeId="1156" r:id="rId116" name="Value_EconomicPayback"/>
      </mc:Fallback>
    </mc:AlternateContent>
    <mc:AlternateContent xmlns:mc="http://schemas.openxmlformats.org/markup-compatibility/2006">
      <mc:Choice Requires="x14">
        <control shapeId="1161" r:id="rId118" name="ComboBox_ExistingFlowCtrl">
          <controlPr defaultSize="0" autoLine="0" autoPict="0" macro="[0]!ComboBox_ExistingFlowCtrl_Change">
            <anchor moveWithCells="1" sizeWithCells="1">
              <from>
                <xdr:col>3</xdr:col>
                <xdr:colOff>180975</xdr:colOff>
                <xdr:row>10</xdr:row>
                <xdr:rowOff>180975</xdr:rowOff>
              </from>
              <to>
                <xdr:col>5</xdr:col>
                <xdr:colOff>571500</xdr:colOff>
                <xdr:row>12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162" r:id="rId119" name="Button_Copy">
          <controlPr defaultSize="0" print="0" autoFill="0" autoPict="0" macro="[0]!Button_Copy_Click">
            <anchor moveWithCells="1" sizeWithCells="1">
              <from>
                <xdr:col>0</xdr:col>
                <xdr:colOff>304800</xdr:colOff>
                <xdr:row>109</xdr:row>
                <xdr:rowOff>152400</xdr:rowOff>
              </from>
              <to>
                <xdr:col>3</xdr:col>
                <xdr:colOff>180975</xdr:colOff>
                <xdr:row>111</xdr:row>
                <xdr:rowOff>28575</xdr:rowOff>
              </to>
            </anchor>
          </controlPr>
        </control>
      </mc:Choice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111"/>
  <sheetViews>
    <sheetView zoomScale="101" zoomScaleNormal="101" workbookViewId="0">
      <selection activeCell="B3" sqref="B3"/>
    </sheetView>
  </sheetViews>
  <sheetFormatPr defaultColWidth="9.140625" defaultRowHeight="15" x14ac:dyDescent="0.25"/>
  <cols>
    <col min="1" max="1" width="23.5703125" style="159" customWidth="1"/>
    <col min="2" max="2" width="17.5703125" style="159" customWidth="1"/>
    <col min="3" max="3" width="20.7109375" style="159" customWidth="1"/>
    <col min="4" max="4" width="23.28515625" style="159" customWidth="1"/>
    <col min="5" max="5" width="20.85546875" style="159" customWidth="1"/>
    <col min="6" max="7" width="23.28515625" style="159" customWidth="1"/>
    <col min="8" max="8" width="16.5703125" style="159" customWidth="1"/>
    <col min="9" max="9" width="19.7109375" style="159" customWidth="1"/>
    <col min="10" max="10" width="17.7109375" style="159" customWidth="1"/>
    <col min="11" max="16384" width="9.140625" style="159"/>
  </cols>
  <sheetData>
    <row r="1" spans="1:10" x14ac:dyDescent="0.25">
      <c r="A1" s="159" t="s">
        <v>139</v>
      </c>
      <c r="D1" s="159" t="s">
        <v>3</v>
      </c>
    </row>
    <row r="2" spans="1:10" s="2" customFormat="1" ht="15.75" x14ac:dyDescent="0.25">
      <c r="B2" s="233" t="s">
        <v>1051</v>
      </c>
      <c r="C2" s="2" t="s">
        <v>916</v>
      </c>
      <c r="D2" s="2" t="s">
        <v>4</v>
      </c>
      <c r="E2" s="2" t="s">
        <v>1057</v>
      </c>
      <c r="F2" s="2" t="s">
        <v>1053</v>
      </c>
      <c r="G2" s="2" t="s">
        <v>1052</v>
      </c>
      <c r="H2" s="2" t="s">
        <v>1054</v>
      </c>
      <c r="I2" s="2" t="s">
        <v>1055</v>
      </c>
      <c r="J2" s="233" t="s">
        <v>1056</v>
      </c>
    </row>
    <row r="3" spans="1:10" x14ac:dyDescent="0.25">
      <c r="A3" s="159" t="s">
        <v>5</v>
      </c>
      <c r="B3" s="4" t="s">
        <v>1123</v>
      </c>
      <c r="C3" s="4" t="s">
        <v>1123</v>
      </c>
      <c r="D3" s="4" t="s">
        <v>1123</v>
      </c>
      <c r="E3" s="4" t="s">
        <v>1123</v>
      </c>
      <c r="F3" s="4" t="s">
        <v>1123</v>
      </c>
      <c r="G3" s="4" t="s">
        <v>1123</v>
      </c>
      <c r="H3" s="4" t="s">
        <v>1123</v>
      </c>
      <c r="I3" s="4" t="s">
        <v>1123</v>
      </c>
      <c r="J3" s="4" t="s">
        <v>1123</v>
      </c>
    </row>
    <row r="4" spans="1:10" x14ac:dyDescent="0.25">
      <c r="A4" s="159" t="s">
        <v>6</v>
      </c>
      <c r="B4" s="159" t="s">
        <v>958</v>
      </c>
      <c r="C4" s="159" t="s">
        <v>917</v>
      </c>
      <c r="D4" s="159" t="s">
        <v>678</v>
      </c>
      <c r="E4" s="159" t="s">
        <v>679</v>
      </c>
      <c r="F4" s="213" t="s">
        <v>687</v>
      </c>
      <c r="G4" s="159" t="s">
        <v>680</v>
      </c>
      <c r="H4" s="216" t="s">
        <v>889</v>
      </c>
      <c r="I4" s="213" t="s">
        <v>719</v>
      </c>
      <c r="J4" s="159" t="s">
        <v>1003</v>
      </c>
    </row>
    <row r="5" spans="1:10" x14ac:dyDescent="0.25">
      <c r="A5" s="159" t="s">
        <v>110</v>
      </c>
      <c r="B5" s="159" t="s">
        <v>959</v>
      </c>
      <c r="C5" s="159" t="s">
        <v>918</v>
      </c>
      <c r="D5" s="4" t="s">
        <v>2</v>
      </c>
      <c r="E5" s="159" t="s">
        <v>816</v>
      </c>
      <c r="F5" s="4" t="s">
        <v>818</v>
      </c>
      <c r="G5" s="159" t="s">
        <v>817</v>
      </c>
      <c r="H5" s="4" t="s">
        <v>820</v>
      </c>
      <c r="I5" s="159" t="s">
        <v>819</v>
      </c>
      <c r="J5" s="159" t="s">
        <v>1004</v>
      </c>
    </row>
    <row r="6" spans="1:10" x14ac:dyDescent="0.25">
      <c r="A6" s="159" t="s">
        <v>7</v>
      </c>
      <c r="B6" s="159" t="s">
        <v>960</v>
      </c>
      <c r="C6" s="159" t="s">
        <v>919</v>
      </c>
      <c r="D6" s="159" t="s">
        <v>880</v>
      </c>
      <c r="E6" s="159" t="s">
        <v>852</v>
      </c>
      <c r="F6" s="213" t="s">
        <v>688</v>
      </c>
      <c r="G6" s="159" t="s">
        <v>882</v>
      </c>
      <c r="H6" s="216" t="s">
        <v>721</v>
      </c>
      <c r="I6" s="213" t="s">
        <v>720</v>
      </c>
      <c r="J6" s="159" t="s">
        <v>1005</v>
      </c>
    </row>
    <row r="7" spans="1:10" ht="17.25" x14ac:dyDescent="0.25">
      <c r="A7" s="159" t="s">
        <v>8</v>
      </c>
      <c r="D7" s="159" t="s">
        <v>682</v>
      </c>
      <c r="J7" s="159" t="s">
        <v>1006</v>
      </c>
    </row>
    <row r="8" spans="1:10" x14ac:dyDescent="0.25">
      <c r="A8" s="159" t="s">
        <v>111</v>
      </c>
      <c r="B8" s="159" t="s">
        <v>961</v>
      </c>
      <c r="C8" s="159" t="s">
        <v>920</v>
      </c>
      <c r="D8" s="159" t="s">
        <v>853</v>
      </c>
      <c r="E8" s="159" t="s">
        <v>851</v>
      </c>
      <c r="F8" s="213" t="s">
        <v>689</v>
      </c>
      <c r="G8" s="159" t="s">
        <v>883</v>
      </c>
      <c r="H8" s="216" t="s">
        <v>723</v>
      </c>
      <c r="I8" s="213" t="s">
        <v>722</v>
      </c>
      <c r="J8" s="159" t="s">
        <v>1007</v>
      </c>
    </row>
    <row r="9" spans="1:10" x14ac:dyDescent="0.25">
      <c r="A9" s="159" t="s">
        <v>113</v>
      </c>
      <c r="D9" s="159" t="s">
        <v>125</v>
      </c>
    </row>
    <row r="10" spans="1:10" x14ac:dyDescent="0.25">
      <c r="A10" s="159" t="s">
        <v>114</v>
      </c>
      <c r="B10" s="159" t="s">
        <v>962</v>
      </c>
      <c r="C10" s="159" t="s">
        <v>921</v>
      </c>
      <c r="D10" s="159" t="s">
        <v>854</v>
      </c>
      <c r="E10" s="159" t="s">
        <v>850</v>
      </c>
      <c r="F10" s="213" t="s">
        <v>690</v>
      </c>
      <c r="G10" s="159" t="s">
        <v>871</v>
      </c>
      <c r="H10" s="216" t="s">
        <v>725</v>
      </c>
      <c r="I10" s="213" t="s">
        <v>724</v>
      </c>
      <c r="J10" s="159" t="s">
        <v>1008</v>
      </c>
    </row>
    <row r="11" spans="1:10" x14ac:dyDescent="0.25">
      <c r="A11" s="159" t="s">
        <v>116</v>
      </c>
      <c r="D11" s="159" t="s">
        <v>125</v>
      </c>
    </row>
    <row r="12" spans="1:10" x14ac:dyDescent="0.25">
      <c r="A12" s="159" t="s">
        <v>9</v>
      </c>
      <c r="B12" s="159" t="s">
        <v>963</v>
      </c>
      <c r="C12" s="159" t="s">
        <v>691</v>
      </c>
      <c r="D12" s="159" t="s">
        <v>855</v>
      </c>
      <c r="E12" s="159" t="s">
        <v>849</v>
      </c>
      <c r="F12" s="213" t="s">
        <v>691</v>
      </c>
      <c r="G12" s="159" t="s">
        <v>872</v>
      </c>
      <c r="H12" s="216" t="s">
        <v>727</v>
      </c>
      <c r="I12" s="213" t="s">
        <v>726</v>
      </c>
      <c r="J12" s="159" t="s">
        <v>1009</v>
      </c>
    </row>
    <row r="13" spans="1:10" x14ac:dyDescent="0.25">
      <c r="A13" s="159" t="s">
        <v>11</v>
      </c>
      <c r="D13" s="159" t="s">
        <v>126</v>
      </c>
    </row>
    <row r="14" spans="1:10" x14ac:dyDescent="0.25">
      <c r="A14" s="159" t="s">
        <v>117</v>
      </c>
      <c r="B14" s="159" t="s">
        <v>964</v>
      </c>
      <c r="C14" s="159" t="s">
        <v>922</v>
      </c>
      <c r="D14" s="159" t="s">
        <v>856</v>
      </c>
      <c r="E14" s="159" t="s">
        <v>848</v>
      </c>
      <c r="F14" s="213" t="s">
        <v>692</v>
      </c>
      <c r="G14" s="159" t="s">
        <v>884</v>
      </c>
      <c r="H14" s="216" t="s">
        <v>729</v>
      </c>
      <c r="I14" s="213" t="s">
        <v>728</v>
      </c>
      <c r="J14" s="159" t="s">
        <v>1010</v>
      </c>
    </row>
    <row r="15" spans="1:10" ht="17.25" x14ac:dyDescent="0.25">
      <c r="A15" s="159" t="s">
        <v>119</v>
      </c>
      <c r="D15" s="159" t="s">
        <v>670</v>
      </c>
    </row>
    <row r="16" spans="1:10" x14ac:dyDescent="0.25">
      <c r="A16" s="159" t="s">
        <v>120</v>
      </c>
      <c r="B16" s="159" t="s">
        <v>965</v>
      </c>
      <c r="C16" s="159" t="s">
        <v>923</v>
      </c>
      <c r="D16" s="159" t="s">
        <v>671</v>
      </c>
      <c r="E16" s="213" t="s">
        <v>694</v>
      </c>
      <c r="F16" s="213" t="s">
        <v>693</v>
      </c>
      <c r="G16" s="214" t="s">
        <v>881</v>
      </c>
      <c r="H16" s="216" t="s">
        <v>731</v>
      </c>
      <c r="I16" s="213" t="s">
        <v>730</v>
      </c>
      <c r="J16" s="213" t="s">
        <v>1011</v>
      </c>
    </row>
    <row r="17" spans="1:10" x14ac:dyDescent="0.25">
      <c r="A17" s="159" t="s">
        <v>122</v>
      </c>
      <c r="D17" s="159" t="s">
        <v>125</v>
      </c>
    </row>
    <row r="18" spans="1:10" x14ac:dyDescent="0.25">
      <c r="A18" s="159" t="s">
        <v>12</v>
      </c>
      <c r="B18" s="159" t="s">
        <v>966</v>
      </c>
      <c r="C18" s="159" t="s">
        <v>924</v>
      </c>
      <c r="D18" s="159" t="s">
        <v>857</v>
      </c>
      <c r="E18" s="159" t="s">
        <v>847</v>
      </c>
      <c r="F18" s="213" t="s">
        <v>695</v>
      </c>
      <c r="G18" s="159" t="s">
        <v>885</v>
      </c>
      <c r="H18" s="216" t="s">
        <v>733</v>
      </c>
      <c r="I18" s="213" t="s">
        <v>732</v>
      </c>
      <c r="J18" s="159" t="s">
        <v>1012</v>
      </c>
    </row>
    <row r="19" spans="1:10" x14ac:dyDescent="0.25">
      <c r="A19" s="159" t="s">
        <v>13</v>
      </c>
      <c r="B19" s="159" t="s">
        <v>967</v>
      </c>
      <c r="C19" s="159" t="s">
        <v>925</v>
      </c>
      <c r="D19" s="3" t="s">
        <v>127</v>
      </c>
      <c r="E19" s="159" t="s">
        <v>842</v>
      </c>
      <c r="F19" s="159" t="s">
        <v>822</v>
      </c>
      <c r="G19" s="159" t="s">
        <v>821</v>
      </c>
      <c r="H19" s="159" t="s">
        <v>824</v>
      </c>
      <c r="I19" s="159" t="s">
        <v>823</v>
      </c>
      <c r="J19" s="159" t="s">
        <v>1013</v>
      </c>
    </row>
    <row r="20" spans="1:10" x14ac:dyDescent="0.25">
      <c r="A20" s="159" t="s">
        <v>14</v>
      </c>
      <c r="B20" s="159" t="s">
        <v>968</v>
      </c>
      <c r="C20" s="159" t="s">
        <v>926</v>
      </c>
      <c r="D20" s="159" t="s">
        <v>858</v>
      </c>
      <c r="E20" s="159" t="s">
        <v>846</v>
      </c>
      <c r="F20" s="213" t="s">
        <v>696</v>
      </c>
      <c r="G20" s="159" t="s">
        <v>886</v>
      </c>
      <c r="H20" s="216" t="s">
        <v>735</v>
      </c>
      <c r="I20" s="213" t="s">
        <v>734</v>
      </c>
      <c r="J20" s="159" t="s">
        <v>1014</v>
      </c>
    </row>
    <row r="21" spans="1:10" x14ac:dyDescent="0.25">
      <c r="A21" s="159" t="s">
        <v>15</v>
      </c>
      <c r="B21" s="159" t="s">
        <v>969</v>
      </c>
      <c r="C21" s="159" t="s">
        <v>927</v>
      </c>
      <c r="D21" s="159" t="s">
        <v>859</v>
      </c>
      <c r="E21" s="159" t="s">
        <v>845</v>
      </c>
      <c r="F21" s="213" t="s">
        <v>697</v>
      </c>
      <c r="G21" s="159" t="s">
        <v>873</v>
      </c>
      <c r="H21" s="216" t="s">
        <v>737</v>
      </c>
      <c r="I21" s="215" t="s">
        <v>736</v>
      </c>
      <c r="J21" s="159" t="s">
        <v>1015</v>
      </c>
    </row>
    <row r="22" spans="1:10" x14ac:dyDescent="0.25">
      <c r="A22" s="159" t="s">
        <v>17</v>
      </c>
      <c r="D22" s="159" t="s">
        <v>128</v>
      </c>
    </row>
    <row r="23" spans="1:10" x14ac:dyDescent="0.25">
      <c r="A23" s="159" t="s">
        <v>18</v>
      </c>
      <c r="B23" s="159" t="s">
        <v>970</v>
      </c>
      <c r="C23" s="159" t="s">
        <v>928</v>
      </c>
      <c r="D23" s="159" t="s">
        <v>860</v>
      </c>
      <c r="E23" s="159" t="s">
        <v>845</v>
      </c>
      <c r="F23" s="213" t="s">
        <v>698</v>
      </c>
      <c r="G23" s="159" t="s">
        <v>887</v>
      </c>
      <c r="H23" s="216" t="s">
        <v>739</v>
      </c>
      <c r="I23" s="213" t="s">
        <v>738</v>
      </c>
      <c r="J23" s="159" t="s">
        <v>1016</v>
      </c>
    </row>
    <row r="24" spans="1:10" x14ac:dyDescent="0.25">
      <c r="A24" s="159" t="s">
        <v>20</v>
      </c>
      <c r="B24" s="159" t="s">
        <v>128</v>
      </c>
      <c r="C24" s="159" t="s">
        <v>128</v>
      </c>
      <c r="D24" s="159" t="s">
        <v>128</v>
      </c>
      <c r="E24" s="159" t="s">
        <v>128</v>
      </c>
      <c r="F24" s="159" t="s">
        <v>128</v>
      </c>
      <c r="G24" s="159" t="s">
        <v>128</v>
      </c>
      <c r="H24" s="159" t="s">
        <v>128</v>
      </c>
      <c r="I24" s="159" t="s">
        <v>128</v>
      </c>
      <c r="J24" s="159" t="s">
        <v>128</v>
      </c>
    </row>
    <row r="25" spans="1:10" x14ac:dyDescent="0.25">
      <c r="A25" s="159" t="s">
        <v>21</v>
      </c>
      <c r="B25" s="159" t="s">
        <v>971</v>
      </c>
      <c r="C25" s="159" t="s">
        <v>929</v>
      </c>
      <c r="D25" s="159" t="s">
        <v>844</v>
      </c>
      <c r="E25" s="159" t="s">
        <v>843</v>
      </c>
      <c r="F25" s="213" t="s">
        <v>699</v>
      </c>
      <c r="G25" s="159" t="s">
        <v>888</v>
      </c>
      <c r="H25" s="216" t="s">
        <v>741</v>
      </c>
      <c r="I25" s="213" t="s">
        <v>740</v>
      </c>
      <c r="J25" s="159" t="s">
        <v>1017</v>
      </c>
    </row>
    <row r="26" spans="1:10" x14ac:dyDescent="0.25">
      <c r="A26" s="159" t="s">
        <v>23</v>
      </c>
      <c r="D26" s="159" t="s">
        <v>126</v>
      </c>
    </row>
    <row r="27" spans="1:10" x14ac:dyDescent="0.25">
      <c r="A27" s="159" t="s">
        <v>24</v>
      </c>
      <c r="B27" s="159" t="s">
        <v>972</v>
      </c>
      <c r="C27" s="159" t="s">
        <v>930</v>
      </c>
      <c r="D27" s="159" t="s">
        <v>826</v>
      </c>
      <c r="E27" s="159" t="s">
        <v>177</v>
      </c>
      <c r="F27" s="213" t="s">
        <v>827</v>
      </c>
      <c r="G27" s="159" t="s">
        <v>825</v>
      </c>
      <c r="H27" s="216" t="s">
        <v>828</v>
      </c>
      <c r="I27" s="215" t="s">
        <v>742</v>
      </c>
      <c r="J27" s="159" t="s">
        <v>1018</v>
      </c>
    </row>
    <row r="28" spans="1:10" x14ac:dyDescent="0.25">
      <c r="A28" s="159" t="s">
        <v>26</v>
      </c>
    </row>
    <row r="29" spans="1:10" x14ac:dyDescent="0.25">
      <c r="A29" s="159" t="s">
        <v>27</v>
      </c>
      <c r="B29" s="159" t="s">
        <v>973</v>
      </c>
      <c r="C29" s="159" t="s">
        <v>931</v>
      </c>
      <c r="D29" s="3" t="s">
        <v>129</v>
      </c>
      <c r="E29" s="159" t="s">
        <v>829</v>
      </c>
      <c r="F29" s="159" t="s">
        <v>831</v>
      </c>
      <c r="G29" s="159" t="s">
        <v>830</v>
      </c>
      <c r="H29" s="159" t="s">
        <v>833</v>
      </c>
      <c r="I29" s="159" t="s">
        <v>832</v>
      </c>
      <c r="J29" s="159" t="s">
        <v>1019</v>
      </c>
    </row>
    <row r="30" spans="1:10" x14ac:dyDescent="0.25">
      <c r="A30" s="159" t="s">
        <v>28</v>
      </c>
      <c r="B30" s="159" t="s">
        <v>974</v>
      </c>
      <c r="C30" s="159" t="s">
        <v>932</v>
      </c>
      <c r="D30" s="159" t="s">
        <v>861</v>
      </c>
      <c r="E30" s="159" t="s">
        <v>178</v>
      </c>
      <c r="F30" s="213" t="s">
        <v>700</v>
      </c>
      <c r="G30" s="159" t="s">
        <v>179</v>
      </c>
      <c r="H30" s="216" t="s">
        <v>744</v>
      </c>
      <c r="I30" s="213" t="s">
        <v>743</v>
      </c>
      <c r="J30" s="159" t="s">
        <v>1020</v>
      </c>
    </row>
    <row r="31" spans="1:10" x14ac:dyDescent="0.25">
      <c r="A31" s="159" t="s">
        <v>29</v>
      </c>
      <c r="B31" s="159" t="s">
        <v>130</v>
      </c>
      <c r="C31" s="159" t="s">
        <v>130</v>
      </c>
      <c r="D31" s="159" t="s">
        <v>130</v>
      </c>
      <c r="E31" s="159" t="s">
        <v>130</v>
      </c>
      <c r="F31" s="159" t="s">
        <v>130</v>
      </c>
      <c r="G31" s="159" t="s">
        <v>130</v>
      </c>
      <c r="H31" s="159" t="s">
        <v>130</v>
      </c>
      <c r="I31" s="159" t="s">
        <v>130</v>
      </c>
      <c r="J31" s="159" t="s">
        <v>130</v>
      </c>
    </row>
    <row r="32" spans="1:10" x14ac:dyDescent="0.25">
      <c r="A32" s="159" t="s">
        <v>30</v>
      </c>
      <c r="B32" s="159" t="s">
        <v>975</v>
      </c>
      <c r="C32" s="4" t="s">
        <v>145</v>
      </c>
      <c r="D32" s="4" t="s">
        <v>145</v>
      </c>
      <c r="E32" s="4" t="s">
        <v>145</v>
      </c>
      <c r="F32" s="4" t="s">
        <v>145</v>
      </c>
      <c r="G32" s="4" t="s">
        <v>145</v>
      </c>
      <c r="H32" s="4" t="s">
        <v>145</v>
      </c>
      <c r="I32" s="4" t="s">
        <v>145</v>
      </c>
      <c r="J32" s="159" t="s">
        <v>1021</v>
      </c>
    </row>
    <row r="33" spans="1:10" x14ac:dyDescent="0.25">
      <c r="A33" s="159" t="s">
        <v>31</v>
      </c>
      <c r="B33" s="159" t="s">
        <v>976</v>
      </c>
      <c r="C33" s="159" t="s">
        <v>931</v>
      </c>
      <c r="D33" s="159" t="s">
        <v>131</v>
      </c>
      <c r="E33" s="159" t="s">
        <v>701</v>
      </c>
      <c r="F33" s="159" t="s">
        <v>703</v>
      </c>
      <c r="G33" s="159" t="s">
        <v>702</v>
      </c>
      <c r="H33" s="159" t="s">
        <v>746</v>
      </c>
      <c r="I33" s="159" t="s">
        <v>745</v>
      </c>
      <c r="J33" s="159" t="s">
        <v>1022</v>
      </c>
    </row>
    <row r="34" spans="1:10" x14ac:dyDescent="0.25">
      <c r="A34" s="159" t="s">
        <v>32</v>
      </c>
      <c r="B34" s="159" t="s">
        <v>977</v>
      </c>
      <c r="C34" s="159" t="s">
        <v>933</v>
      </c>
      <c r="D34" s="159" t="s">
        <v>652</v>
      </c>
      <c r="E34" s="159" t="s">
        <v>839</v>
      </c>
      <c r="F34" s="213" t="s">
        <v>704</v>
      </c>
      <c r="G34" s="159" t="s">
        <v>840</v>
      </c>
      <c r="H34" s="216" t="s">
        <v>748</v>
      </c>
      <c r="I34" s="213" t="s">
        <v>747</v>
      </c>
      <c r="J34" s="159" t="s">
        <v>1023</v>
      </c>
    </row>
    <row r="35" spans="1:10" x14ac:dyDescent="0.25">
      <c r="A35" s="159" t="s">
        <v>33</v>
      </c>
    </row>
    <row r="36" spans="1:10" x14ac:dyDescent="0.25">
      <c r="A36" s="159" t="s">
        <v>34</v>
      </c>
    </row>
    <row r="37" spans="1:10" x14ac:dyDescent="0.25">
      <c r="A37" s="159" t="s">
        <v>35</v>
      </c>
    </row>
    <row r="38" spans="1:10" x14ac:dyDescent="0.25">
      <c r="A38" s="159" t="s">
        <v>36</v>
      </c>
    </row>
    <row r="39" spans="1:10" x14ac:dyDescent="0.25">
      <c r="A39" s="159" t="s">
        <v>37</v>
      </c>
    </row>
    <row r="40" spans="1:10" x14ac:dyDescent="0.25">
      <c r="A40" s="159" t="s">
        <v>38</v>
      </c>
    </row>
    <row r="41" spans="1:10" x14ac:dyDescent="0.25">
      <c r="A41" s="159" t="s">
        <v>39</v>
      </c>
    </row>
    <row r="42" spans="1:10" x14ac:dyDescent="0.25">
      <c r="A42" s="159" t="s">
        <v>40</v>
      </c>
    </row>
    <row r="43" spans="1:10" x14ac:dyDescent="0.25">
      <c r="A43" s="159" t="s">
        <v>41</v>
      </c>
    </row>
    <row r="44" spans="1:10" x14ac:dyDescent="0.25">
      <c r="A44" s="159" t="s">
        <v>51</v>
      </c>
    </row>
    <row r="45" spans="1:10" x14ac:dyDescent="0.25">
      <c r="A45" s="159" t="s">
        <v>52</v>
      </c>
    </row>
    <row r="46" spans="1:10" x14ac:dyDescent="0.25">
      <c r="A46" s="159" t="s">
        <v>53</v>
      </c>
    </row>
    <row r="47" spans="1:10" x14ac:dyDescent="0.25">
      <c r="A47" s="159" t="s">
        <v>54</v>
      </c>
    </row>
    <row r="48" spans="1:10" x14ac:dyDescent="0.25">
      <c r="A48" s="159" t="s">
        <v>55</v>
      </c>
    </row>
    <row r="49" spans="1:10" x14ac:dyDescent="0.25">
      <c r="A49" s="159" t="s">
        <v>56</v>
      </c>
    </row>
    <row r="50" spans="1:10" x14ac:dyDescent="0.25">
      <c r="A50" s="159" t="s">
        <v>57</v>
      </c>
    </row>
    <row r="51" spans="1:10" x14ac:dyDescent="0.25">
      <c r="A51" s="159" t="s">
        <v>58</v>
      </c>
    </row>
    <row r="52" spans="1:10" x14ac:dyDescent="0.25">
      <c r="A52" s="159" t="s">
        <v>59</v>
      </c>
    </row>
    <row r="53" spans="1:10" x14ac:dyDescent="0.25">
      <c r="A53" s="159" t="s">
        <v>60</v>
      </c>
      <c r="C53" s="159" t="s">
        <v>934</v>
      </c>
    </row>
    <row r="54" spans="1:10" x14ac:dyDescent="0.25">
      <c r="A54" s="159" t="s">
        <v>61</v>
      </c>
      <c r="D54" s="4">
        <v>100</v>
      </c>
    </row>
    <row r="55" spans="1:10" x14ac:dyDescent="0.25">
      <c r="A55" s="159" t="s">
        <v>143</v>
      </c>
      <c r="B55" s="159" t="s">
        <v>978</v>
      </c>
      <c r="C55" s="159" t="s">
        <v>935</v>
      </c>
      <c r="D55" s="4" t="s">
        <v>142</v>
      </c>
      <c r="E55" s="4" t="s">
        <v>142</v>
      </c>
      <c r="F55" s="4" t="s">
        <v>142</v>
      </c>
      <c r="G55" s="4" t="s">
        <v>142</v>
      </c>
      <c r="H55" s="4" t="s">
        <v>142</v>
      </c>
      <c r="I55" s="4" t="s">
        <v>142</v>
      </c>
      <c r="J55" s="159" t="s">
        <v>1024</v>
      </c>
    </row>
    <row r="56" spans="1:10" x14ac:dyDescent="0.25">
      <c r="A56" s="159" t="s">
        <v>62</v>
      </c>
    </row>
    <row r="57" spans="1:10" x14ac:dyDescent="0.25">
      <c r="A57" s="159" t="s">
        <v>63</v>
      </c>
    </row>
    <row r="58" spans="1:10" x14ac:dyDescent="0.25">
      <c r="A58" s="159" t="s">
        <v>64</v>
      </c>
    </row>
    <row r="59" spans="1:10" x14ac:dyDescent="0.25">
      <c r="A59" s="159" t="s">
        <v>65</v>
      </c>
    </row>
    <row r="60" spans="1:10" x14ac:dyDescent="0.25">
      <c r="A60" s="159" t="s">
        <v>66</v>
      </c>
    </row>
    <row r="61" spans="1:10" x14ac:dyDescent="0.25">
      <c r="A61" s="159" t="s">
        <v>67</v>
      </c>
    </row>
    <row r="62" spans="1:10" x14ac:dyDescent="0.25">
      <c r="A62" s="159" t="s">
        <v>68</v>
      </c>
    </row>
    <row r="63" spans="1:10" x14ac:dyDescent="0.25">
      <c r="A63" s="159" t="s">
        <v>69</v>
      </c>
    </row>
    <row r="64" spans="1:10" x14ac:dyDescent="0.25">
      <c r="A64" s="159" t="s">
        <v>70</v>
      </c>
    </row>
    <row r="65" spans="1:10" x14ac:dyDescent="0.25">
      <c r="A65" s="159" t="s">
        <v>71</v>
      </c>
    </row>
    <row r="66" spans="1:10" x14ac:dyDescent="0.25">
      <c r="A66" s="159" t="s">
        <v>72</v>
      </c>
      <c r="B66" s="159" t="s">
        <v>979</v>
      </c>
      <c r="C66" s="159" t="s">
        <v>936</v>
      </c>
      <c r="D66" s="159" t="s">
        <v>132</v>
      </c>
      <c r="E66" s="159" t="s">
        <v>180</v>
      </c>
      <c r="F66" s="213" t="s">
        <v>705</v>
      </c>
      <c r="G66" s="159" t="s">
        <v>181</v>
      </c>
      <c r="H66" s="216" t="s">
        <v>750</v>
      </c>
      <c r="I66" s="213" t="s">
        <v>749</v>
      </c>
      <c r="J66" s="159" t="s">
        <v>1025</v>
      </c>
    </row>
    <row r="67" spans="1:10" x14ac:dyDescent="0.25">
      <c r="A67" s="159" t="s">
        <v>73</v>
      </c>
      <c r="B67" s="159" t="s">
        <v>980</v>
      </c>
      <c r="C67" s="159" t="s">
        <v>937</v>
      </c>
      <c r="D67" s="159" t="s">
        <v>862</v>
      </c>
      <c r="E67" s="159" t="s">
        <v>182</v>
      </c>
      <c r="F67" s="213" t="s">
        <v>706</v>
      </c>
      <c r="G67" s="159" t="s">
        <v>875</v>
      </c>
      <c r="H67" s="216" t="s">
        <v>752</v>
      </c>
      <c r="I67" s="215" t="s">
        <v>751</v>
      </c>
      <c r="J67" s="159" t="s">
        <v>1026</v>
      </c>
    </row>
    <row r="68" spans="1:10" x14ac:dyDescent="0.25">
      <c r="A68" s="159" t="s">
        <v>74</v>
      </c>
      <c r="B68" s="159" t="s">
        <v>981</v>
      </c>
      <c r="C68" s="159" t="s">
        <v>938</v>
      </c>
      <c r="D68" s="159" t="s">
        <v>863</v>
      </c>
      <c r="E68" s="159" t="s">
        <v>183</v>
      </c>
      <c r="F68" s="213" t="s">
        <v>707</v>
      </c>
      <c r="G68" s="159" t="s">
        <v>184</v>
      </c>
      <c r="H68" s="216" t="s">
        <v>754</v>
      </c>
      <c r="I68" s="215" t="s">
        <v>753</v>
      </c>
      <c r="J68" s="159" t="s">
        <v>1027</v>
      </c>
    </row>
    <row r="69" spans="1:10" x14ac:dyDescent="0.25">
      <c r="A69" s="159" t="s">
        <v>75</v>
      </c>
      <c r="B69" s="159" t="s">
        <v>134</v>
      </c>
      <c r="C69" s="159" t="s">
        <v>134</v>
      </c>
      <c r="D69" s="159" t="s">
        <v>134</v>
      </c>
      <c r="E69" s="159" t="s">
        <v>134</v>
      </c>
      <c r="F69" s="159" t="s">
        <v>134</v>
      </c>
      <c r="G69" s="159" t="s">
        <v>134</v>
      </c>
      <c r="H69" s="159" t="s">
        <v>134</v>
      </c>
      <c r="I69" s="159" t="s">
        <v>134</v>
      </c>
      <c r="J69" s="159" t="s">
        <v>134</v>
      </c>
    </row>
    <row r="70" spans="1:10" x14ac:dyDescent="0.25">
      <c r="A70" s="159" t="s">
        <v>76</v>
      </c>
      <c r="B70" s="159" t="s">
        <v>982</v>
      </c>
      <c r="C70" s="159" t="s">
        <v>939</v>
      </c>
      <c r="D70" s="159" t="s">
        <v>864</v>
      </c>
      <c r="E70" s="159" t="s">
        <v>185</v>
      </c>
      <c r="F70" s="213" t="s">
        <v>708</v>
      </c>
      <c r="G70" s="159" t="s">
        <v>186</v>
      </c>
      <c r="H70" s="216" t="s">
        <v>756</v>
      </c>
      <c r="I70" s="215" t="s">
        <v>755</v>
      </c>
      <c r="J70" s="159" t="s">
        <v>1028</v>
      </c>
    </row>
    <row r="71" spans="1:10" x14ac:dyDescent="0.25">
      <c r="A71" s="159" t="s">
        <v>77</v>
      </c>
      <c r="D71" s="159" t="s">
        <v>133</v>
      </c>
    </row>
    <row r="72" spans="1:10" x14ac:dyDescent="0.25">
      <c r="A72" s="159" t="s">
        <v>78</v>
      </c>
      <c r="B72" s="159" t="s">
        <v>983</v>
      </c>
      <c r="C72" s="159" t="s">
        <v>940</v>
      </c>
      <c r="D72" s="159" t="s">
        <v>865</v>
      </c>
      <c r="E72" s="159" t="s">
        <v>187</v>
      </c>
      <c r="F72" s="213" t="s">
        <v>709</v>
      </c>
      <c r="G72" s="159" t="s">
        <v>188</v>
      </c>
      <c r="H72" s="216" t="s">
        <v>758</v>
      </c>
      <c r="I72" s="215" t="s">
        <v>757</v>
      </c>
      <c r="J72" s="159" t="s">
        <v>1029</v>
      </c>
    </row>
    <row r="73" spans="1:10" x14ac:dyDescent="0.25">
      <c r="A73" s="159" t="s">
        <v>79</v>
      </c>
      <c r="D73" s="159" t="s">
        <v>126</v>
      </c>
    </row>
    <row r="74" spans="1:10" x14ac:dyDescent="0.25">
      <c r="A74" s="159" t="s">
        <v>80</v>
      </c>
      <c r="B74" s="159" t="s">
        <v>984</v>
      </c>
      <c r="C74" s="159" t="s">
        <v>941</v>
      </c>
      <c r="D74" s="159" t="s">
        <v>866</v>
      </c>
      <c r="E74" s="159" t="s">
        <v>189</v>
      </c>
      <c r="F74" s="213" t="s">
        <v>710</v>
      </c>
      <c r="G74" s="159" t="s">
        <v>190</v>
      </c>
      <c r="H74" s="216" t="s">
        <v>760</v>
      </c>
      <c r="I74" s="215" t="s">
        <v>759</v>
      </c>
      <c r="J74" s="159" t="s">
        <v>1030</v>
      </c>
    </row>
    <row r="75" spans="1:10" x14ac:dyDescent="0.25">
      <c r="A75" s="159" t="s">
        <v>81</v>
      </c>
      <c r="D75" s="159" t="s">
        <v>135</v>
      </c>
    </row>
    <row r="76" spans="1:10" x14ac:dyDescent="0.25">
      <c r="A76" s="159" t="s">
        <v>82</v>
      </c>
      <c r="B76" s="159" t="s">
        <v>985</v>
      </c>
      <c r="C76" s="159" t="s">
        <v>942</v>
      </c>
      <c r="D76" s="3" t="s">
        <v>136</v>
      </c>
      <c r="E76" s="159" t="s">
        <v>191</v>
      </c>
      <c r="F76" s="213" t="s">
        <v>836</v>
      </c>
      <c r="G76" s="159" t="s">
        <v>835</v>
      </c>
      <c r="H76" s="216" t="s">
        <v>838</v>
      </c>
      <c r="I76" s="215" t="s">
        <v>837</v>
      </c>
      <c r="J76" s="159" t="s">
        <v>1031</v>
      </c>
    </row>
    <row r="77" spans="1:10" x14ac:dyDescent="0.25">
      <c r="A77" s="159" t="s">
        <v>83</v>
      </c>
      <c r="B77" s="159" t="s">
        <v>986</v>
      </c>
      <c r="C77" s="159" t="s">
        <v>943</v>
      </c>
      <c r="D77" s="159" t="s">
        <v>867</v>
      </c>
      <c r="E77" s="159" t="s">
        <v>834</v>
      </c>
      <c r="F77" s="213" t="s">
        <v>876</v>
      </c>
      <c r="G77" s="159" t="s">
        <v>192</v>
      </c>
      <c r="H77" s="216" t="s">
        <v>684</v>
      </c>
      <c r="I77" s="215" t="s">
        <v>761</v>
      </c>
      <c r="J77" s="159" t="s">
        <v>1032</v>
      </c>
    </row>
    <row r="78" spans="1:10" x14ac:dyDescent="0.25">
      <c r="A78" s="159" t="s">
        <v>84</v>
      </c>
    </row>
    <row r="79" spans="1:10" x14ac:dyDescent="0.25">
      <c r="A79" s="159" t="s">
        <v>85</v>
      </c>
      <c r="D79" s="159" t="s">
        <v>137</v>
      </c>
    </row>
    <row r="80" spans="1:10" x14ac:dyDescent="0.25">
      <c r="A80" s="159" t="s">
        <v>86</v>
      </c>
      <c r="B80" s="159" t="s">
        <v>987</v>
      </c>
      <c r="C80" s="159" t="s">
        <v>944</v>
      </c>
      <c r="D80" s="159" t="s">
        <v>138</v>
      </c>
      <c r="E80" s="159" t="s">
        <v>193</v>
      </c>
      <c r="F80" s="213" t="s">
        <v>711</v>
      </c>
      <c r="G80" s="159" t="s">
        <v>194</v>
      </c>
      <c r="H80" s="216" t="s">
        <v>763</v>
      </c>
      <c r="I80" s="213" t="s">
        <v>762</v>
      </c>
      <c r="J80" s="159" t="s">
        <v>1034</v>
      </c>
    </row>
    <row r="81" spans="1:10" x14ac:dyDescent="0.25">
      <c r="A81" s="159" t="s">
        <v>87</v>
      </c>
      <c r="B81" s="159" t="s">
        <v>988</v>
      </c>
      <c r="C81" s="159" t="s">
        <v>945</v>
      </c>
      <c r="D81" s="159" t="s">
        <v>868</v>
      </c>
      <c r="E81" s="159" t="s">
        <v>195</v>
      </c>
      <c r="F81" s="213" t="s">
        <v>877</v>
      </c>
      <c r="G81" s="159" t="s">
        <v>196</v>
      </c>
      <c r="H81" s="216" t="s">
        <v>765</v>
      </c>
      <c r="I81" s="215" t="s">
        <v>764</v>
      </c>
      <c r="J81" s="159" t="s">
        <v>1035</v>
      </c>
    </row>
    <row r="82" spans="1:10" x14ac:dyDescent="0.25">
      <c r="A82" s="159" t="s">
        <v>88</v>
      </c>
    </row>
    <row r="83" spans="1:10" x14ac:dyDescent="0.25">
      <c r="A83" s="159" t="s">
        <v>89</v>
      </c>
      <c r="D83" s="159" t="s">
        <v>137</v>
      </c>
    </row>
    <row r="84" spans="1:10" x14ac:dyDescent="0.25">
      <c r="A84" s="159" t="s">
        <v>90</v>
      </c>
      <c r="B84" s="159" t="s">
        <v>989</v>
      </c>
      <c r="C84" s="159" t="s">
        <v>946</v>
      </c>
      <c r="D84" s="159" t="s">
        <v>869</v>
      </c>
      <c r="E84" s="159" t="s">
        <v>197</v>
      </c>
      <c r="F84" s="213" t="s">
        <v>878</v>
      </c>
      <c r="G84" s="159" t="s">
        <v>198</v>
      </c>
      <c r="H84" s="216" t="s">
        <v>767</v>
      </c>
      <c r="I84" s="215" t="s">
        <v>766</v>
      </c>
      <c r="J84" s="159" t="s">
        <v>1033</v>
      </c>
    </row>
    <row r="85" spans="1:10" x14ac:dyDescent="0.25">
      <c r="A85" s="159" t="s">
        <v>91</v>
      </c>
    </row>
    <row r="86" spans="1:10" x14ac:dyDescent="0.25">
      <c r="A86" s="159" t="s">
        <v>92</v>
      </c>
      <c r="D86" s="159" t="s">
        <v>137</v>
      </c>
    </row>
    <row r="87" spans="1:10" x14ac:dyDescent="0.25">
      <c r="A87" s="159" t="s">
        <v>93</v>
      </c>
      <c r="B87" s="159" t="s">
        <v>990</v>
      </c>
      <c r="C87" s="159" t="s">
        <v>947</v>
      </c>
      <c r="D87" s="159" t="s">
        <v>870</v>
      </c>
      <c r="E87" s="159" t="s">
        <v>199</v>
      </c>
      <c r="F87" s="213" t="s">
        <v>712</v>
      </c>
      <c r="G87" s="159" t="s">
        <v>200</v>
      </c>
      <c r="H87" s="216" t="s">
        <v>769</v>
      </c>
      <c r="I87" s="215" t="s">
        <v>768</v>
      </c>
      <c r="J87" s="159" t="s">
        <v>1036</v>
      </c>
    </row>
    <row r="88" spans="1:10" x14ac:dyDescent="0.25">
      <c r="A88" s="159" t="s">
        <v>94</v>
      </c>
    </row>
    <row r="89" spans="1:10" x14ac:dyDescent="0.25">
      <c r="A89" s="159" t="s">
        <v>95</v>
      </c>
      <c r="D89" s="159" t="s">
        <v>126</v>
      </c>
    </row>
    <row r="90" spans="1:10" x14ac:dyDescent="0.25">
      <c r="A90" s="159" t="s">
        <v>123</v>
      </c>
    </row>
    <row r="91" spans="1:10" ht="17.25" x14ac:dyDescent="0.25">
      <c r="A91" s="159" t="s">
        <v>124</v>
      </c>
      <c r="D91" s="159" t="s">
        <v>683</v>
      </c>
      <c r="J91" s="159" t="s">
        <v>1037</v>
      </c>
    </row>
    <row r="92" spans="1:10" x14ac:dyDescent="0.25">
      <c r="A92" s="159" t="s">
        <v>96</v>
      </c>
      <c r="B92" s="159" t="s">
        <v>979</v>
      </c>
      <c r="C92" s="159" t="s">
        <v>948</v>
      </c>
      <c r="D92" s="159" t="s">
        <v>639</v>
      </c>
      <c r="E92" s="159" t="s">
        <v>180</v>
      </c>
      <c r="F92" s="213" t="s">
        <v>713</v>
      </c>
      <c r="G92" s="159" t="s">
        <v>651</v>
      </c>
      <c r="H92" s="216" t="s">
        <v>771</v>
      </c>
      <c r="I92" s="213" t="s">
        <v>770</v>
      </c>
      <c r="J92" s="159" t="s">
        <v>1038</v>
      </c>
    </row>
    <row r="93" spans="1:10" x14ac:dyDescent="0.25">
      <c r="A93" s="159" t="s">
        <v>97</v>
      </c>
      <c r="B93" s="159" t="s">
        <v>991</v>
      </c>
      <c r="C93" s="159" t="s">
        <v>949</v>
      </c>
      <c r="D93" s="159" t="s">
        <v>640</v>
      </c>
      <c r="E93" s="159" t="s">
        <v>645</v>
      </c>
      <c r="F93" s="213" t="s">
        <v>714</v>
      </c>
      <c r="G93" s="159" t="s">
        <v>646</v>
      </c>
      <c r="H93" s="216" t="s">
        <v>773</v>
      </c>
      <c r="I93" s="213" t="s">
        <v>772</v>
      </c>
      <c r="J93" s="159" t="s">
        <v>1039</v>
      </c>
    </row>
    <row r="94" spans="1:10" x14ac:dyDescent="0.25">
      <c r="A94" s="159" t="s">
        <v>98</v>
      </c>
    </row>
    <row r="95" spans="1:10" x14ac:dyDescent="0.25">
      <c r="A95" s="159" t="s">
        <v>99</v>
      </c>
    </row>
    <row r="96" spans="1:10" x14ac:dyDescent="0.25">
      <c r="A96" s="159" t="s">
        <v>100</v>
      </c>
      <c r="B96" s="159" t="s">
        <v>992</v>
      </c>
      <c r="C96" s="159" t="s">
        <v>950</v>
      </c>
      <c r="D96" s="159" t="s">
        <v>641</v>
      </c>
      <c r="E96" s="159" t="s">
        <v>647</v>
      </c>
      <c r="F96" s="213" t="s">
        <v>715</v>
      </c>
      <c r="G96" s="159" t="s">
        <v>648</v>
      </c>
      <c r="H96" s="216" t="s">
        <v>775</v>
      </c>
      <c r="I96" s="213" t="s">
        <v>774</v>
      </c>
      <c r="J96" s="159" t="s">
        <v>1040</v>
      </c>
    </row>
    <row r="97" spans="1:10" x14ac:dyDescent="0.25">
      <c r="A97" s="159" t="s">
        <v>101</v>
      </c>
    </row>
    <row r="98" spans="1:10" x14ac:dyDescent="0.25">
      <c r="A98" s="159" t="s">
        <v>102</v>
      </c>
      <c r="B98" s="159" t="s">
        <v>993</v>
      </c>
      <c r="C98" s="159" t="s">
        <v>951</v>
      </c>
      <c r="D98" s="159" t="s">
        <v>642</v>
      </c>
      <c r="E98" s="159" t="s">
        <v>649</v>
      </c>
      <c r="F98" s="213" t="s">
        <v>716</v>
      </c>
      <c r="G98" s="159" t="s">
        <v>650</v>
      </c>
      <c r="H98" s="159" t="s">
        <v>685</v>
      </c>
      <c r="I98" s="215" t="s">
        <v>776</v>
      </c>
      <c r="J98" s="159" t="s">
        <v>1041</v>
      </c>
    </row>
    <row r="99" spans="1:10" ht="18" x14ac:dyDescent="0.35">
      <c r="A99" s="159" t="s">
        <v>103</v>
      </c>
      <c r="B99" s="159" t="s">
        <v>994</v>
      </c>
      <c r="C99" s="159" t="s">
        <v>952</v>
      </c>
      <c r="D99" s="4" t="s">
        <v>790</v>
      </c>
      <c r="E99" s="215" t="s">
        <v>785</v>
      </c>
      <c r="F99" s="159" t="s">
        <v>787</v>
      </c>
      <c r="G99" s="159" t="s">
        <v>786</v>
      </c>
      <c r="H99" s="159" t="s">
        <v>788</v>
      </c>
      <c r="I99" s="159" t="s">
        <v>789</v>
      </c>
      <c r="J99" s="159" t="s">
        <v>1042</v>
      </c>
    </row>
    <row r="100" spans="1:10" x14ac:dyDescent="0.25">
      <c r="A100" s="159" t="s">
        <v>104</v>
      </c>
    </row>
    <row r="101" spans="1:10" x14ac:dyDescent="0.25">
      <c r="A101" s="159" t="s">
        <v>105</v>
      </c>
      <c r="B101" s="159" t="s">
        <v>995</v>
      </c>
      <c r="C101" s="159" t="s">
        <v>953</v>
      </c>
      <c r="D101" s="4" t="s">
        <v>643</v>
      </c>
      <c r="E101" s="159" t="s">
        <v>644</v>
      </c>
      <c r="F101" s="159" t="s">
        <v>793</v>
      </c>
      <c r="G101" s="159" t="s">
        <v>792</v>
      </c>
      <c r="H101" s="159" t="s">
        <v>686</v>
      </c>
      <c r="I101" s="159" t="s">
        <v>791</v>
      </c>
      <c r="J101" s="159" t="s">
        <v>1043</v>
      </c>
    </row>
    <row r="102" spans="1:10" x14ac:dyDescent="0.25">
      <c r="A102" s="159" t="s">
        <v>106</v>
      </c>
      <c r="B102" s="159" t="s">
        <v>996</v>
      </c>
      <c r="C102" s="3" t="s">
        <v>668</v>
      </c>
      <c r="D102" s="3" t="s">
        <v>668</v>
      </c>
      <c r="E102" s="3" t="s">
        <v>668</v>
      </c>
      <c r="F102" s="3" t="s">
        <v>668</v>
      </c>
      <c r="G102" s="3" t="s">
        <v>668</v>
      </c>
      <c r="H102" s="3" t="s">
        <v>668</v>
      </c>
      <c r="I102" s="3" t="s">
        <v>668</v>
      </c>
      <c r="J102" s="159" t="s">
        <v>1044</v>
      </c>
    </row>
    <row r="103" spans="1:10" x14ac:dyDescent="0.25">
      <c r="A103" s="159" t="s">
        <v>107</v>
      </c>
      <c r="B103" s="159" t="s">
        <v>997</v>
      </c>
      <c r="C103" s="4" t="s">
        <v>1050</v>
      </c>
      <c r="D103" s="4" t="s">
        <v>1050</v>
      </c>
      <c r="E103" s="4" t="s">
        <v>1050</v>
      </c>
      <c r="F103" s="4" t="s">
        <v>1050</v>
      </c>
      <c r="G103" s="4" t="s">
        <v>1050</v>
      </c>
      <c r="H103" s="4" t="s">
        <v>1050</v>
      </c>
      <c r="I103" s="4" t="s">
        <v>1050</v>
      </c>
      <c r="J103" s="4" t="s">
        <v>1050</v>
      </c>
    </row>
    <row r="104" spans="1:10" x14ac:dyDescent="0.25">
      <c r="A104" s="159" t="s">
        <v>108</v>
      </c>
      <c r="B104" s="159" t="s">
        <v>998</v>
      </c>
      <c r="C104" s="159" t="s">
        <v>672</v>
      </c>
      <c r="D104" s="159" t="s">
        <v>672</v>
      </c>
      <c r="E104" s="159" t="s">
        <v>672</v>
      </c>
      <c r="F104" s="159" t="s">
        <v>672</v>
      </c>
      <c r="G104" s="159" t="s">
        <v>672</v>
      </c>
      <c r="H104" s="159" t="s">
        <v>672</v>
      </c>
      <c r="I104" s="159" t="s">
        <v>672</v>
      </c>
      <c r="J104" s="159" t="s">
        <v>1045</v>
      </c>
    </row>
    <row r="105" spans="1:10" x14ac:dyDescent="0.25">
      <c r="A105" s="159" t="s">
        <v>109</v>
      </c>
      <c r="B105" s="159" t="s">
        <v>999</v>
      </c>
      <c r="C105" s="159" t="s">
        <v>954</v>
      </c>
      <c r="D105" s="159" t="s">
        <v>146</v>
      </c>
      <c r="E105" s="159" t="s">
        <v>201</v>
      </c>
      <c r="F105" s="213" t="s">
        <v>879</v>
      </c>
      <c r="G105" s="159" t="s">
        <v>874</v>
      </c>
      <c r="H105" s="216" t="s">
        <v>778</v>
      </c>
      <c r="I105" s="215" t="s">
        <v>777</v>
      </c>
      <c r="J105" s="159" t="s">
        <v>1046</v>
      </c>
    </row>
    <row r="106" spans="1:10" x14ac:dyDescent="0.25">
      <c r="A106" s="159" t="s">
        <v>659</v>
      </c>
      <c r="B106" s="159" t="s">
        <v>1000</v>
      </c>
      <c r="C106" s="159" t="s">
        <v>955</v>
      </c>
      <c r="D106" s="159" t="s">
        <v>0</v>
      </c>
      <c r="E106" s="159" t="s">
        <v>204</v>
      </c>
      <c r="F106" s="215" t="s">
        <v>841</v>
      </c>
      <c r="G106" s="159" t="s">
        <v>207</v>
      </c>
      <c r="H106" s="216" t="s">
        <v>782</v>
      </c>
      <c r="I106" s="215" t="s">
        <v>779</v>
      </c>
      <c r="J106" s="159" t="s">
        <v>1047</v>
      </c>
    </row>
    <row r="107" spans="1:10" x14ac:dyDescent="0.25">
      <c r="A107" s="159" t="s">
        <v>659</v>
      </c>
      <c r="B107" s="159" t="s">
        <v>1001</v>
      </c>
      <c r="C107" s="159" t="s">
        <v>956</v>
      </c>
      <c r="D107" s="159" t="s">
        <v>202</v>
      </c>
      <c r="E107" s="159" t="s">
        <v>205</v>
      </c>
      <c r="F107" s="215" t="s">
        <v>717</v>
      </c>
      <c r="G107" s="159" t="s">
        <v>208</v>
      </c>
      <c r="H107" s="216" t="s">
        <v>783</v>
      </c>
      <c r="I107" s="215" t="s">
        <v>780</v>
      </c>
      <c r="J107" s="159" t="s">
        <v>1048</v>
      </c>
    </row>
    <row r="108" spans="1:10" x14ac:dyDescent="0.25">
      <c r="A108" s="159" t="s">
        <v>659</v>
      </c>
      <c r="B108" s="159" t="s">
        <v>1002</v>
      </c>
      <c r="C108" s="159" t="s">
        <v>957</v>
      </c>
      <c r="D108" s="159" t="s">
        <v>203</v>
      </c>
      <c r="E108" s="159" t="s">
        <v>206</v>
      </c>
      <c r="F108" s="215" t="s">
        <v>718</v>
      </c>
      <c r="G108" s="159" t="s">
        <v>209</v>
      </c>
      <c r="H108" s="216" t="s">
        <v>784</v>
      </c>
      <c r="I108" s="215" t="s">
        <v>781</v>
      </c>
      <c r="J108" s="159" t="s">
        <v>1049</v>
      </c>
    </row>
    <row r="109" spans="1:10" x14ac:dyDescent="0.25">
      <c r="A109" s="159" t="s">
        <v>661</v>
      </c>
      <c r="B109" s="159" t="s">
        <v>133</v>
      </c>
      <c r="C109" s="159" t="s">
        <v>133</v>
      </c>
      <c r="D109" s="159" t="s">
        <v>133</v>
      </c>
      <c r="E109" s="159" t="s">
        <v>133</v>
      </c>
      <c r="F109" s="159" t="s">
        <v>133</v>
      </c>
      <c r="G109" s="159" t="s">
        <v>133</v>
      </c>
      <c r="H109" s="159" t="s">
        <v>133</v>
      </c>
      <c r="I109" s="159" t="s">
        <v>133</v>
      </c>
      <c r="J109" s="159" t="s">
        <v>133</v>
      </c>
    </row>
    <row r="110" spans="1:10" x14ac:dyDescent="0.25">
      <c r="A110" s="159" t="s">
        <v>661</v>
      </c>
      <c r="B110" s="159" t="s">
        <v>635</v>
      </c>
      <c r="C110" s="159" t="s">
        <v>635</v>
      </c>
      <c r="D110" s="159" t="s">
        <v>635</v>
      </c>
      <c r="E110" s="159" t="s">
        <v>635</v>
      </c>
      <c r="F110" s="159" t="s">
        <v>635</v>
      </c>
      <c r="G110" s="159" t="s">
        <v>635</v>
      </c>
      <c r="H110" s="159" t="s">
        <v>635</v>
      </c>
      <c r="I110" s="159" t="s">
        <v>635</v>
      </c>
      <c r="J110" s="159" t="s">
        <v>635</v>
      </c>
    </row>
    <row r="111" spans="1:10" x14ac:dyDescent="0.25">
      <c r="A111" s="159" t="s">
        <v>661</v>
      </c>
      <c r="B111" s="159" t="s">
        <v>636</v>
      </c>
      <c r="C111" s="159" t="s">
        <v>636</v>
      </c>
      <c r="D111" s="159" t="s">
        <v>636</v>
      </c>
      <c r="E111" s="159" t="s">
        <v>636</v>
      </c>
      <c r="F111" s="159" t="s">
        <v>636</v>
      </c>
      <c r="G111" s="159" t="s">
        <v>636</v>
      </c>
      <c r="H111" s="159" t="s">
        <v>636</v>
      </c>
      <c r="I111" s="159" t="s">
        <v>636</v>
      </c>
      <c r="J111" s="159" t="s">
        <v>636</v>
      </c>
    </row>
  </sheetData>
  <pageMargins left="0.7" right="0.7" top="0.75" bottom="0.75" header="0.3" footer="0.3"/>
  <pageSetup paperSize="9" orientation="portrait" horizontalDpi="90" verticalDpi="9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A97"/>
  <sheetViews>
    <sheetView workbookViewId="0">
      <selection activeCell="C3" sqref="C3"/>
    </sheetView>
  </sheetViews>
  <sheetFormatPr defaultRowHeight="12.75" x14ac:dyDescent="0.2"/>
  <cols>
    <col min="1" max="1" width="15" style="142" bestFit="1" customWidth="1"/>
    <col min="2" max="2" width="10" style="38" bestFit="1" customWidth="1"/>
    <col min="3" max="3" width="11" style="115" customWidth="1"/>
    <col min="4" max="6" width="9.140625" style="69"/>
    <col min="7" max="7" width="3.28515625" style="69" customWidth="1"/>
    <col min="8" max="8" width="17.140625" style="72" customWidth="1"/>
    <col min="9" max="256" width="9.140625" style="69"/>
    <col min="257" max="257" width="15" style="69" bestFit="1" customWidth="1"/>
    <col min="258" max="258" width="9.140625" style="69"/>
    <col min="259" max="259" width="11" style="69" customWidth="1"/>
    <col min="260" max="262" width="9.140625" style="69"/>
    <col min="263" max="263" width="1.5703125" style="69" customWidth="1"/>
    <col min="264" max="264" width="17.140625" style="69" customWidth="1"/>
    <col min="265" max="512" width="9.140625" style="69"/>
    <col min="513" max="513" width="15" style="69" bestFit="1" customWidth="1"/>
    <col min="514" max="514" width="9.140625" style="69"/>
    <col min="515" max="515" width="11" style="69" customWidth="1"/>
    <col min="516" max="518" width="9.140625" style="69"/>
    <col min="519" max="519" width="1.5703125" style="69" customWidth="1"/>
    <col min="520" max="520" width="17.140625" style="69" customWidth="1"/>
    <col min="521" max="768" width="9.140625" style="69"/>
    <col min="769" max="769" width="15" style="69" bestFit="1" customWidth="1"/>
    <col min="770" max="770" width="9.140625" style="69"/>
    <col min="771" max="771" width="11" style="69" customWidth="1"/>
    <col min="772" max="774" width="9.140625" style="69"/>
    <col min="775" max="775" width="1.5703125" style="69" customWidth="1"/>
    <col min="776" max="776" width="17.140625" style="69" customWidth="1"/>
    <col min="777" max="1024" width="9.140625" style="69"/>
    <col min="1025" max="1025" width="15" style="69" bestFit="1" customWidth="1"/>
    <col min="1026" max="1026" width="9.140625" style="69"/>
    <col min="1027" max="1027" width="11" style="69" customWidth="1"/>
    <col min="1028" max="1030" width="9.140625" style="69"/>
    <col min="1031" max="1031" width="1.5703125" style="69" customWidth="1"/>
    <col min="1032" max="1032" width="17.140625" style="69" customWidth="1"/>
    <col min="1033" max="1280" width="9.140625" style="69"/>
    <col min="1281" max="1281" width="15" style="69" bestFit="1" customWidth="1"/>
    <col min="1282" max="1282" width="9.140625" style="69"/>
    <col min="1283" max="1283" width="11" style="69" customWidth="1"/>
    <col min="1284" max="1286" width="9.140625" style="69"/>
    <col min="1287" max="1287" width="1.5703125" style="69" customWidth="1"/>
    <col min="1288" max="1288" width="17.140625" style="69" customWidth="1"/>
    <col min="1289" max="1536" width="9.140625" style="69"/>
    <col min="1537" max="1537" width="15" style="69" bestFit="1" customWidth="1"/>
    <col min="1538" max="1538" width="9.140625" style="69"/>
    <col min="1539" max="1539" width="11" style="69" customWidth="1"/>
    <col min="1540" max="1542" width="9.140625" style="69"/>
    <col min="1543" max="1543" width="1.5703125" style="69" customWidth="1"/>
    <col min="1544" max="1544" width="17.140625" style="69" customWidth="1"/>
    <col min="1545" max="1792" width="9.140625" style="69"/>
    <col min="1793" max="1793" width="15" style="69" bestFit="1" customWidth="1"/>
    <col min="1794" max="1794" width="9.140625" style="69"/>
    <col min="1795" max="1795" width="11" style="69" customWidth="1"/>
    <col min="1796" max="1798" width="9.140625" style="69"/>
    <col min="1799" max="1799" width="1.5703125" style="69" customWidth="1"/>
    <col min="1800" max="1800" width="17.140625" style="69" customWidth="1"/>
    <col min="1801" max="2048" width="9.140625" style="69"/>
    <col min="2049" max="2049" width="15" style="69" bestFit="1" customWidth="1"/>
    <col min="2050" max="2050" width="9.140625" style="69"/>
    <col min="2051" max="2051" width="11" style="69" customWidth="1"/>
    <col min="2052" max="2054" width="9.140625" style="69"/>
    <col min="2055" max="2055" width="1.5703125" style="69" customWidth="1"/>
    <col min="2056" max="2056" width="17.140625" style="69" customWidth="1"/>
    <col min="2057" max="2304" width="9.140625" style="69"/>
    <col min="2305" max="2305" width="15" style="69" bestFit="1" customWidth="1"/>
    <col min="2306" max="2306" width="9.140625" style="69"/>
    <col min="2307" max="2307" width="11" style="69" customWidth="1"/>
    <col min="2308" max="2310" width="9.140625" style="69"/>
    <col min="2311" max="2311" width="1.5703125" style="69" customWidth="1"/>
    <col min="2312" max="2312" width="17.140625" style="69" customWidth="1"/>
    <col min="2313" max="2560" width="9.140625" style="69"/>
    <col min="2561" max="2561" width="15" style="69" bestFit="1" customWidth="1"/>
    <col min="2562" max="2562" width="9.140625" style="69"/>
    <col min="2563" max="2563" width="11" style="69" customWidth="1"/>
    <col min="2564" max="2566" width="9.140625" style="69"/>
    <col min="2567" max="2567" width="1.5703125" style="69" customWidth="1"/>
    <col min="2568" max="2568" width="17.140625" style="69" customWidth="1"/>
    <col min="2569" max="2816" width="9.140625" style="69"/>
    <col min="2817" max="2817" width="15" style="69" bestFit="1" customWidth="1"/>
    <col min="2818" max="2818" width="9.140625" style="69"/>
    <col min="2819" max="2819" width="11" style="69" customWidth="1"/>
    <col min="2820" max="2822" width="9.140625" style="69"/>
    <col min="2823" max="2823" width="1.5703125" style="69" customWidth="1"/>
    <col min="2824" max="2824" width="17.140625" style="69" customWidth="1"/>
    <col min="2825" max="3072" width="9.140625" style="69"/>
    <col min="3073" max="3073" width="15" style="69" bestFit="1" customWidth="1"/>
    <col min="3074" max="3074" width="9.140625" style="69"/>
    <col min="3075" max="3075" width="11" style="69" customWidth="1"/>
    <col min="3076" max="3078" width="9.140625" style="69"/>
    <col min="3079" max="3079" width="1.5703125" style="69" customWidth="1"/>
    <col min="3080" max="3080" width="17.140625" style="69" customWidth="1"/>
    <col min="3081" max="3328" width="9.140625" style="69"/>
    <col min="3329" max="3329" width="15" style="69" bestFit="1" customWidth="1"/>
    <col min="3330" max="3330" width="9.140625" style="69"/>
    <col min="3331" max="3331" width="11" style="69" customWidth="1"/>
    <col min="3332" max="3334" width="9.140625" style="69"/>
    <col min="3335" max="3335" width="1.5703125" style="69" customWidth="1"/>
    <col min="3336" max="3336" width="17.140625" style="69" customWidth="1"/>
    <col min="3337" max="3584" width="9.140625" style="69"/>
    <col min="3585" max="3585" width="15" style="69" bestFit="1" customWidth="1"/>
    <col min="3586" max="3586" width="9.140625" style="69"/>
    <col min="3587" max="3587" width="11" style="69" customWidth="1"/>
    <col min="3588" max="3590" width="9.140625" style="69"/>
    <col min="3591" max="3591" width="1.5703125" style="69" customWidth="1"/>
    <col min="3592" max="3592" width="17.140625" style="69" customWidth="1"/>
    <col min="3593" max="3840" width="9.140625" style="69"/>
    <col min="3841" max="3841" width="15" style="69" bestFit="1" customWidth="1"/>
    <col min="3842" max="3842" width="9.140625" style="69"/>
    <col min="3843" max="3843" width="11" style="69" customWidth="1"/>
    <col min="3844" max="3846" width="9.140625" style="69"/>
    <col min="3847" max="3847" width="1.5703125" style="69" customWidth="1"/>
    <col min="3848" max="3848" width="17.140625" style="69" customWidth="1"/>
    <col min="3849" max="4096" width="9.140625" style="69"/>
    <col min="4097" max="4097" width="15" style="69" bestFit="1" customWidth="1"/>
    <col min="4098" max="4098" width="9.140625" style="69"/>
    <col min="4099" max="4099" width="11" style="69" customWidth="1"/>
    <col min="4100" max="4102" width="9.140625" style="69"/>
    <col min="4103" max="4103" width="1.5703125" style="69" customWidth="1"/>
    <col min="4104" max="4104" width="17.140625" style="69" customWidth="1"/>
    <col min="4105" max="4352" width="9.140625" style="69"/>
    <col min="4353" max="4353" width="15" style="69" bestFit="1" customWidth="1"/>
    <col min="4354" max="4354" width="9.140625" style="69"/>
    <col min="4355" max="4355" width="11" style="69" customWidth="1"/>
    <col min="4356" max="4358" width="9.140625" style="69"/>
    <col min="4359" max="4359" width="1.5703125" style="69" customWidth="1"/>
    <col min="4360" max="4360" width="17.140625" style="69" customWidth="1"/>
    <col min="4361" max="4608" width="9.140625" style="69"/>
    <col min="4609" max="4609" width="15" style="69" bestFit="1" customWidth="1"/>
    <col min="4610" max="4610" width="9.140625" style="69"/>
    <col min="4611" max="4611" width="11" style="69" customWidth="1"/>
    <col min="4612" max="4614" width="9.140625" style="69"/>
    <col min="4615" max="4615" width="1.5703125" style="69" customWidth="1"/>
    <col min="4616" max="4616" width="17.140625" style="69" customWidth="1"/>
    <col min="4617" max="4864" width="9.140625" style="69"/>
    <col min="4865" max="4865" width="15" style="69" bestFit="1" customWidth="1"/>
    <col min="4866" max="4866" width="9.140625" style="69"/>
    <col min="4867" max="4867" width="11" style="69" customWidth="1"/>
    <col min="4868" max="4870" width="9.140625" style="69"/>
    <col min="4871" max="4871" width="1.5703125" style="69" customWidth="1"/>
    <col min="4872" max="4872" width="17.140625" style="69" customWidth="1"/>
    <col min="4873" max="5120" width="9.140625" style="69"/>
    <col min="5121" max="5121" width="15" style="69" bestFit="1" customWidth="1"/>
    <col min="5122" max="5122" width="9.140625" style="69"/>
    <col min="5123" max="5123" width="11" style="69" customWidth="1"/>
    <col min="5124" max="5126" width="9.140625" style="69"/>
    <col min="5127" max="5127" width="1.5703125" style="69" customWidth="1"/>
    <col min="5128" max="5128" width="17.140625" style="69" customWidth="1"/>
    <col min="5129" max="5376" width="9.140625" style="69"/>
    <col min="5377" max="5377" width="15" style="69" bestFit="1" customWidth="1"/>
    <col min="5378" max="5378" width="9.140625" style="69"/>
    <col min="5379" max="5379" width="11" style="69" customWidth="1"/>
    <col min="5380" max="5382" width="9.140625" style="69"/>
    <col min="5383" max="5383" width="1.5703125" style="69" customWidth="1"/>
    <col min="5384" max="5384" width="17.140625" style="69" customWidth="1"/>
    <col min="5385" max="5632" width="9.140625" style="69"/>
    <col min="5633" max="5633" width="15" style="69" bestFit="1" customWidth="1"/>
    <col min="5634" max="5634" width="9.140625" style="69"/>
    <col min="5635" max="5635" width="11" style="69" customWidth="1"/>
    <col min="5636" max="5638" width="9.140625" style="69"/>
    <col min="5639" max="5639" width="1.5703125" style="69" customWidth="1"/>
    <col min="5640" max="5640" width="17.140625" style="69" customWidth="1"/>
    <col min="5641" max="5888" width="9.140625" style="69"/>
    <col min="5889" max="5889" width="15" style="69" bestFit="1" customWidth="1"/>
    <col min="5890" max="5890" width="9.140625" style="69"/>
    <col min="5891" max="5891" width="11" style="69" customWidth="1"/>
    <col min="5892" max="5894" width="9.140625" style="69"/>
    <col min="5895" max="5895" width="1.5703125" style="69" customWidth="1"/>
    <col min="5896" max="5896" width="17.140625" style="69" customWidth="1"/>
    <col min="5897" max="6144" width="9.140625" style="69"/>
    <col min="6145" max="6145" width="15" style="69" bestFit="1" customWidth="1"/>
    <col min="6146" max="6146" width="9.140625" style="69"/>
    <col min="6147" max="6147" width="11" style="69" customWidth="1"/>
    <col min="6148" max="6150" width="9.140625" style="69"/>
    <col min="6151" max="6151" width="1.5703125" style="69" customWidth="1"/>
    <col min="6152" max="6152" width="17.140625" style="69" customWidth="1"/>
    <col min="6153" max="6400" width="9.140625" style="69"/>
    <col min="6401" max="6401" width="15" style="69" bestFit="1" customWidth="1"/>
    <col min="6402" max="6402" width="9.140625" style="69"/>
    <col min="6403" max="6403" width="11" style="69" customWidth="1"/>
    <col min="6404" max="6406" width="9.140625" style="69"/>
    <col min="6407" max="6407" width="1.5703125" style="69" customWidth="1"/>
    <col min="6408" max="6408" width="17.140625" style="69" customWidth="1"/>
    <col min="6409" max="6656" width="9.140625" style="69"/>
    <col min="6657" max="6657" width="15" style="69" bestFit="1" customWidth="1"/>
    <col min="6658" max="6658" width="9.140625" style="69"/>
    <col min="6659" max="6659" width="11" style="69" customWidth="1"/>
    <col min="6660" max="6662" width="9.140625" style="69"/>
    <col min="6663" max="6663" width="1.5703125" style="69" customWidth="1"/>
    <col min="6664" max="6664" width="17.140625" style="69" customWidth="1"/>
    <col min="6665" max="6912" width="9.140625" style="69"/>
    <col min="6913" max="6913" width="15" style="69" bestFit="1" customWidth="1"/>
    <col min="6914" max="6914" width="9.140625" style="69"/>
    <col min="6915" max="6915" width="11" style="69" customWidth="1"/>
    <col min="6916" max="6918" width="9.140625" style="69"/>
    <col min="6919" max="6919" width="1.5703125" style="69" customWidth="1"/>
    <col min="6920" max="6920" width="17.140625" style="69" customWidth="1"/>
    <col min="6921" max="7168" width="9.140625" style="69"/>
    <col min="7169" max="7169" width="15" style="69" bestFit="1" customWidth="1"/>
    <col min="7170" max="7170" width="9.140625" style="69"/>
    <col min="7171" max="7171" width="11" style="69" customWidth="1"/>
    <col min="7172" max="7174" width="9.140625" style="69"/>
    <col min="7175" max="7175" width="1.5703125" style="69" customWidth="1"/>
    <col min="7176" max="7176" width="17.140625" style="69" customWidth="1"/>
    <col min="7177" max="7424" width="9.140625" style="69"/>
    <col min="7425" max="7425" width="15" style="69" bestFit="1" customWidth="1"/>
    <col min="7426" max="7426" width="9.140625" style="69"/>
    <col min="7427" max="7427" width="11" style="69" customWidth="1"/>
    <col min="7428" max="7430" width="9.140625" style="69"/>
    <col min="7431" max="7431" width="1.5703125" style="69" customWidth="1"/>
    <col min="7432" max="7432" width="17.140625" style="69" customWidth="1"/>
    <col min="7433" max="7680" width="9.140625" style="69"/>
    <col min="7681" max="7681" width="15" style="69" bestFit="1" customWidth="1"/>
    <col min="7682" max="7682" width="9.140625" style="69"/>
    <col min="7683" max="7683" width="11" style="69" customWidth="1"/>
    <col min="7684" max="7686" width="9.140625" style="69"/>
    <col min="7687" max="7687" width="1.5703125" style="69" customWidth="1"/>
    <col min="7688" max="7688" width="17.140625" style="69" customWidth="1"/>
    <col min="7689" max="7936" width="9.140625" style="69"/>
    <col min="7937" max="7937" width="15" style="69" bestFit="1" customWidth="1"/>
    <col min="7938" max="7938" width="9.140625" style="69"/>
    <col min="7939" max="7939" width="11" style="69" customWidth="1"/>
    <col min="7940" max="7942" width="9.140625" style="69"/>
    <col min="7943" max="7943" width="1.5703125" style="69" customWidth="1"/>
    <col min="7944" max="7944" width="17.140625" style="69" customWidth="1"/>
    <col min="7945" max="8192" width="9.140625" style="69"/>
    <col min="8193" max="8193" width="15" style="69" bestFit="1" customWidth="1"/>
    <col min="8194" max="8194" width="9.140625" style="69"/>
    <col min="8195" max="8195" width="11" style="69" customWidth="1"/>
    <col min="8196" max="8198" width="9.140625" style="69"/>
    <col min="8199" max="8199" width="1.5703125" style="69" customWidth="1"/>
    <col min="8200" max="8200" width="17.140625" style="69" customWidth="1"/>
    <col min="8201" max="8448" width="9.140625" style="69"/>
    <col min="8449" max="8449" width="15" style="69" bestFit="1" customWidth="1"/>
    <col min="8450" max="8450" width="9.140625" style="69"/>
    <col min="8451" max="8451" width="11" style="69" customWidth="1"/>
    <col min="8452" max="8454" width="9.140625" style="69"/>
    <col min="8455" max="8455" width="1.5703125" style="69" customWidth="1"/>
    <col min="8456" max="8456" width="17.140625" style="69" customWidth="1"/>
    <col min="8457" max="8704" width="9.140625" style="69"/>
    <col min="8705" max="8705" width="15" style="69" bestFit="1" customWidth="1"/>
    <col min="8706" max="8706" width="9.140625" style="69"/>
    <col min="8707" max="8707" width="11" style="69" customWidth="1"/>
    <col min="8708" max="8710" width="9.140625" style="69"/>
    <col min="8711" max="8711" width="1.5703125" style="69" customWidth="1"/>
    <col min="8712" max="8712" width="17.140625" style="69" customWidth="1"/>
    <col min="8713" max="8960" width="9.140625" style="69"/>
    <col min="8961" max="8961" width="15" style="69" bestFit="1" customWidth="1"/>
    <col min="8962" max="8962" width="9.140625" style="69"/>
    <col min="8963" max="8963" width="11" style="69" customWidth="1"/>
    <col min="8964" max="8966" width="9.140625" style="69"/>
    <col min="8967" max="8967" width="1.5703125" style="69" customWidth="1"/>
    <col min="8968" max="8968" width="17.140625" style="69" customWidth="1"/>
    <col min="8969" max="9216" width="9.140625" style="69"/>
    <col min="9217" max="9217" width="15" style="69" bestFit="1" customWidth="1"/>
    <col min="9218" max="9218" width="9.140625" style="69"/>
    <col min="9219" max="9219" width="11" style="69" customWidth="1"/>
    <col min="9220" max="9222" width="9.140625" style="69"/>
    <col min="9223" max="9223" width="1.5703125" style="69" customWidth="1"/>
    <col min="9224" max="9224" width="17.140625" style="69" customWidth="1"/>
    <col min="9225" max="9472" width="9.140625" style="69"/>
    <col min="9473" max="9473" width="15" style="69" bestFit="1" customWidth="1"/>
    <col min="9474" max="9474" width="9.140625" style="69"/>
    <col min="9475" max="9475" width="11" style="69" customWidth="1"/>
    <col min="9476" max="9478" width="9.140625" style="69"/>
    <col min="9479" max="9479" width="1.5703125" style="69" customWidth="1"/>
    <col min="9480" max="9480" width="17.140625" style="69" customWidth="1"/>
    <col min="9481" max="9728" width="9.140625" style="69"/>
    <col min="9729" max="9729" width="15" style="69" bestFit="1" customWidth="1"/>
    <col min="9730" max="9730" width="9.140625" style="69"/>
    <col min="9731" max="9731" width="11" style="69" customWidth="1"/>
    <col min="9732" max="9734" width="9.140625" style="69"/>
    <col min="9735" max="9735" width="1.5703125" style="69" customWidth="1"/>
    <col min="9736" max="9736" width="17.140625" style="69" customWidth="1"/>
    <col min="9737" max="9984" width="9.140625" style="69"/>
    <col min="9985" max="9985" width="15" style="69" bestFit="1" customWidth="1"/>
    <col min="9986" max="9986" width="9.140625" style="69"/>
    <col min="9987" max="9987" width="11" style="69" customWidth="1"/>
    <col min="9988" max="9990" width="9.140625" style="69"/>
    <col min="9991" max="9991" width="1.5703125" style="69" customWidth="1"/>
    <col min="9992" max="9992" width="17.140625" style="69" customWidth="1"/>
    <col min="9993" max="10240" width="9.140625" style="69"/>
    <col min="10241" max="10241" width="15" style="69" bestFit="1" customWidth="1"/>
    <col min="10242" max="10242" width="9.140625" style="69"/>
    <col min="10243" max="10243" width="11" style="69" customWidth="1"/>
    <col min="10244" max="10246" width="9.140625" style="69"/>
    <col min="10247" max="10247" width="1.5703125" style="69" customWidth="1"/>
    <col min="10248" max="10248" width="17.140625" style="69" customWidth="1"/>
    <col min="10249" max="10496" width="9.140625" style="69"/>
    <col min="10497" max="10497" width="15" style="69" bestFit="1" customWidth="1"/>
    <col min="10498" max="10498" width="9.140625" style="69"/>
    <col min="10499" max="10499" width="11" style="69" customWidth="1"/>
    <col min="10500" max="10502" width="9.140625" style="69"/>
    <col min="10503" max="10503" width="1.5703125" style="69" customWidth="1"/>
    <col min="10504" max="10504" width="17.140625" style="69" customWidth="1"/>
    <col min="10505" max="10752" width="9.140625" style="69"/>
    <col min="10753" max="10753" width="15" style="69" bestFit="1" customWidth="1"/>
    <col min="10754" max="10754" width="9.140625" style="69"/>
    <col min="10755" max="10755" width="11" style="69" customWidth="1"/>
    <col min="10756" max="10758" width="9.140625" style="69"/>
    <col min="10759" max="10759" width="1.5703125" style="69" customWidth="1"/>
    <col min="10760" max="10760" width="17.140625" style="69" customWidth="1"/>
    <col min="10761" max="11008" width="9.140625" style="69"/>
    <col min="11009" max="11009" width="15" style="69" bestFit="1" customWidth="1"/>
    <col min="11010" max="11010" width="9.140625" style="69"/>
    <col min="11011" max="11011" width="11" style="69" customWidth="1"/>
    <col min="11012" max="11014" width="9.140625" style="69"/>
    <col min="11015" max="11015" width="1.5703125" style="69" customWidth="1"/>
    <col min="11016" max="11016" width="17.140625" style="69" customWidth="1"/>
    <col min="11017" max="11264" width="9.140625" style="69"/>
    <col min="11265" max="11265" width="15" style="69" bestFit="1" customWidth="1"/>
    <col min="11266" max="11266" width="9.140625" style="69"/>
    <col min="11267" max="11267" width="11" style="69" customWidth="1"/>
    <col min="11268" max="11270" width="9.140625" style="69"/>
    <col min="11271" max="11271" width="1.5703125" style="69" customWidth="1"/>
    <col min="11272" max="11272" width="17.140625" style="69" customWidth="1"/>
    <col min="11273" max="11520" width="9.140625" style="69"/>
    <col min="11521" max="11521" width="15" style="69" bestFit="1" customWidth="1"/>
    <col min="11522" max="11522" width="9.140625" style="69"/>
    <col min="11523" max="11523" width="11" style="69" customWidth="1"/>
    <col min="11524" max="11526" width="9.140625" style="69"/>
    <col min="11527" max="11527" width="1.5703125" style="69" customWidth="1"/>
    <col min="11528" max="11528" width="17.140625" style="69" customWidth="1"/>
    <col min="11529" max="11776" width="9.140625" style="69"/>
    <col min="11777" max="11777" width="15" style="69" bestFit="1" customWidth="1"/>
    <col min="11778" max="11778" width="9.140625" style="69"/>
    <col min="11779" max="11779" width="11" style="69" customWidth="1"/>
    <col min="11780" max="11782" width="9.140625" style="69"/>
    <col min="11783" max="11783" width="1.5703125" style="69" customWidth="1"/>
    <col min="11784" max="11784" width="17.140625" style="69" customWidth="1"/>
    <col min="11785" max="12032" width="9.140625" style="69"/>
    <col min="12033" max="12033" width="15" style="69" bestFit="1" customWidth="1"/>
    <col min="12034" max="12034" width="9.140625" style="69"/>
    <col min="12035" max="12035" width="11" style="69" customWidth="1"/>
    <col min="12036" max="12038" width="9.140625" style="69"/>
    <col min="12039" max="12039" width="1.5703125" style="69" customWidth="1"/>
    <col min="12040" max="12040" width="17.140625" style="69" customWidth="1"/>
    <col min="12041" max="12288" width="9.140625" style="69"/>
    <col min="12289" max="12289" width="15" style="69" bestFit="1" customWidth="1"/>
    <col min="12290" max="12290" width="9.140625" style="69"/>
    <col min="12291" max="12291" width="11" style="69" customWidth="1"/>
    <col min="12292" max="12294" width="9.140625" style="69"/>
    <col min="12295" max="12295" width="1.5703125" style="69" customWidth="1"/>
    <col min="12296" max="12296" width="17.140625" style="69" customWidth="1"/>
    <col min="12297" max="12544" width="9.140625" style="69"/>
    <col min="12545" max="12545" width="15" style="69" bestFit="1" customWidth="1"/>
    <col min="12546" max="12546" width="9.140625" style="69"/>
    <col min="12547" max="12547" width="11" style="69" customWidth="1"/>
    <col min="12548" max="12550" width="9.140625" style="69"/>
    <col min="12551" max="12551" width="1.5703125" style="69" customWidth="1"/>
    <col min="12552" max="12552" width="17.140625" style="69" customWidth="1"/>
    <col min="12553" max="12800" width="9.140625" style="69"/>
    <col min="12801" max="12801" width="15" style="69" bestFit="1" customWidth="1"/>
    <col min="12802" max="12802" width="9.140625" style="69"/>
    <col min="12803" max="12803" width="11" style="69" customWidth="1"/>
    <col min="12804" max="12806" width="9.140625" style="69"/>
    <col min="12807" max="12807" width="1.5703125" style="69" customWidth="1"/>
    <col min="12808" max="12808" width="17.140625" style="69" customWidth="1"/>
    <col min="12809" max="13056" width="9.140625" style="69"/>
    <col min="13057" max="13057" width="15" style="69" bestFit="1" customWidth="1"/>
    <col min="13058" max="13058" width="9.140625" style="69"/>
    <col min="13059" max="13059" width="11" style="69" customWidth="1"/>
    <col min="13060" max="13062" width="9.140625" style="69"/>
    <col min="13063" max="13063" width="1.5703125" style="69" customWidth="1"/>
    <col min="13064" max="13064" width="17.140625" style="69" customWidth="1"/>
    <col min="13065" max="13312" width="9.140625" style="69"/>
    <col min="13313" max="13313" width="15" style="69" bestFit="1" customWidth="1"/>
    <col min="13314" max="13314" width="9.140625" style="69"/>
    <col min="13315" max="13315" width="11" style="69" customWidth="1"/>
    <col min="13316" max="13318" width="9.140625" style="69"/>
    <col min="13319" max="13319" width="1.5703125" style="69" customWidth="1"/>
    <col min="13320" max="13320" width="17.140625" style="69" customWidth="1"/>
    <col min="13321" max="13568" width="9.140625" style="69"/>
    <col min="13569" max="13569" width="15" style="69" bestFit="1" customWidth="1"/>
    <col min="13570" max="13570" width="9.140625" style="69"/>
    <col min="13571" max="13571" width="11" style="69" customWidth="1"/>
    <col min="13572" max="13574" width="9.140625" style="69"/>
    <col min="13575" max="13575" width="1.5703125" style="69" customWidth="1"/>
    <col min="13576" max="13576" width="17.140625" style="69" customWidth="1"/>
    <col min="13577" max="13824" width="9.140625" style="69"/>
    <col min="13825" max="13825" width="15" style="69" bestFit="1" customWidth="1"/>
    <col min="13826" max="13826" width="9.140625" style="69"/>
    <col min="13827" max="13827" width="11" style="69" customWidth="1"/>
    <col min="13828" max="13830" width="9.140625" style="69"/>
    <col min="13831" max="13831" width="1.5703125" style="69" customWidth="1"/>
    <col min="13832" max="13832" width="17.140625" style="69" customWidth="1"/>
    <col min="13833" max="14080" width="9.140625" style="69"/>
    <col min="14081" max="14081" width="15" style="69" bestFit="1" customWidth="1"/>
    <col min="14082" max="14082" width="9.140625" style="69"/>
    <col min="14083" max="14083" width="11" style="69" customWidth="1"/>
    <col min="14084" max="14086" width="9.140625" style="69"/>
    <col min="14087" max="14087" width="1.5703125" style="69" customWidth="1"/>
    <col min="14088" max="14088" width="17.140625" style="69" customWidth="1"/>
    <col min="14089" max="14336" width="9.140625" style="69"/>
    <col min="14337" max="14337" width="15" style="69" bestFit="1" customWidth="1"/>
    <col min="14338" max="14338" width="9.140625" style="69"/>
    <col min="14339" max="14339" width="11" style="69" customWidth="1"/>
    <col min="14340" max="14342" width="9.140625" style="69"/>
    <col min="14343" max="14343" width="1.5703125" style="69" customWidth="1"/>
    <col min="14344" max="14344" width="17.140625" style="69" customWidth="1"/>
    <col min="14345" max="14592" width="9.140625" style="69"/>
    <col min="14593" max="14593" width="15" style="69" bestFit="1" customWidth="1"/>
    <col min="14594" max="14594" width="9.140625" style="69"/>
    <col min="14595" max="14595" width="11" style="69" customWidth="1"/>
    <col min="14596" max="14598" width="9.140625" style="69"/>
    <col min="14599" max="14599" width="1.5703125" style="69" customWidth="1"/>
    <col min="14600" max="14600" width="17.140625" style="69" customWidth="1"/>
    <col min="14601" max="14848" width="9.140625" style="69"/>
    <col min="14849" max="14849" width="15" style="69" bestFit="1" customWidth="1"/>
    <col min="14850" max="14850" width="9.140625" style="69"/>
    <col min="14851" max="14851" width="11" style="69" customWidth="1"/>
    <col min="14852" max="14854" width="9.140625" style="69"/>
    <col min="14855" max="14855" width="1.5703125" style="69" customWidth="1"/>
    <col min="14856" max="14856" width="17.140625" style="69" customWidth="1"/>
    <col min="14857" max="15104" width="9.140625" style="69"/>
    <col min="15105" max="15105" width="15" style="69" bestFit="1" customWidth="1"/>
    <col min="15106" max="15106" width="9.140625" style="69"/>
    <col min="15107" max="15107" width="11" style="69" customWidth="1"/>
    <col min="15108" max="15110" width="9.140625" style="69"/>
    <col min="15111" max="15111" width="1.5703125" style="69" customWidth="1"/>
    <col min="15112" max="15112" width="17.140625" style="69" customWidth="1"/>
    <col min="15113" max="15360" width="9.140625" style="69"/>
    <col min="15361" max="15361" width="15" style="69" bestFit="1" customWidth="1"/>
    <col min="15362" max="15362" width="9.140625" style="69"/>
    <col min="15363" max="15363" width="11" style="69" customWidth="1"/>
    <col min="15364" max="15366" width="9.140625" style="69"/>
    <col min="15367" max="15367" width="1.5703125" style="69" customWidth="1"/>
    <col min="15368" max="15368" width="17.140625" style="69" customWidth="1"/>
    <col min="15369" max="15616" width="9.140625" style="69"/>
    <col min="15617" max="15617" width="15" style="69" bestFit="1" customWidth="1"/>
    <col min="15618" max="15618" width="9.140625" style="69"/>
    <col min="15619" max="15619" width="11" style="69" customWidth="1"/>
    <col min="15620" max="15622" width="9.140625" style="69"/>
    <col min="15623" max="15623" width="1.5703125" style="69" customWidth="1"/>
    <col min="15624" max="15624" width="17.140625" style="69" customWidth="1"/>
    <col min="15625" max="15872" width="9.140625" style="69"/>
    <col min="15873" max="15873" width="15" style="69" bestFit="1" customWidth="1"/>
    <col min="15874" max="15874" width="9.140625" style="69"/>
    <col min="15875" max="15875" width="11" style="69" customWidth="1"/>
    <col min="15876" max="15878" width="9.140625" style="69"/>
    <col min="15879" max="15879" width="1.5703125" style="69" customWidth="1"/>
    <col min="15880" max="15880" width="17.140625" style="69" customWidth="1"/>
    <col min="15881" max="16128" width="9.140625" style="69"/>
    <col min="16129" max="16129" width="15" style="69" bestFit="1" customWidth="1"/>
    <col min="16130" max="16130" width="9.140625" style="69"/>
    <col min="16131" max="16131" width="11" style="69" customWidth="1"/>
    <col min="16132" max="16134" width="9.140625" style="69"/>
    <col min="16135" max="16135" width="1.5703125" style="69" customWidth="1"/>
    <col min="16136" max="16136" width="17.140625" style="69" customWidth="1"/>
    <col min="16137" max="16384" width="9.140625" style="69"/>
  </cols>
  <sheetData>
    <row r="1" spans="1:27" s="27" customFormat="1" x14ac:dyDescent="0.2">
      <c r="A1" s="134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9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/>
      <c r="S1" s="28"/>
      <c r="T1" s="23"/>
      <c r="U1" s="28"/>
      <c r="V1" s="23"/>
      <c r="W1" s="28"/>
      <c r="X1" s="23"/>
    </row>
    <row r="2" spans="1:27" s="38" customFormat="1" x14ac:dyDescent="0.2">
      <c r="A2" s="118" t="str">
        <f>VLOOKUP(DriveSel!E20,C8:Y71,DriveSel!D18)</f>
        <v>ACS800-01-0165-3</v>
      </c>
      <c r="B2" s="30" t="e">
        <f>VLOOKUP(#REF!,C8:X70,7)</f>
        <v>#REF!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/>
      <c r="S2" s="39"/>
      <c r="T2" s="41"/>
      <c r="U2" s="39"/>
      <c r="V2" s="42"/>
      <c r="W2" s="39"/>
      <c r="X2" s="41"/>
    </row>
    <row r="3" spans="1:27" s="38" customFormat="1" x14ac:dyDescent="0.2">
      <c r="A3" s="135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  <c r="R3" s="40"/>
      <c r="S3" s="39"/>
      <c r="T3" s="42"/>
      <c r="U3" s="39"/>
      <c r="V3" s="41"/>
      <c r="W3" s="39"/>
      <c r="X3" s="42"/>
      <c r="AA3" s="30"/>
    </row>
    <row r="4" spans="1:27" s="53" customFormat="1" ht="11.25" x14ac:dyDescent="0.2">
      <c r="A4" s="136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116"/>
      <c r="S4" s="51"/>
      <c r="T4" s="51"/>
      <c r="U4" s="51"/>
      <c r="V4" s="52"/>
      <c r="W4" s="51"/>
      <c r="X4" s="51"/>
    </row>
    <row r="5" spans="1:27" s="62" customFormat="1" x14ac:dyDescent="0.2">
      <c r="A5" s="137" t="s">
        <v>227</v>
      </c>
      <c r="B5" s="55" t="s">
        <v>228</v>
      </c>
      <c r="C5" s="56"/>
      <c r="D5" s="57" t="s">
        <v>229</v>
      </c>
      <c r="E5" s="57"/>
      <c r="F5" s="57" t="s">
        <v>229</v>
      </c>
      <c r="G5" s="58"/>
      <c r="H5" s="59" t="s">
        <v>229</v>
      </c>
      <c r="I5" s="60"/>
      <c r="J5" s="61" t="s">
        <v>229</v>
      </c>
      <c r="K5" s="61"/>
      <c r="L5" s="61" t="s">
        <v>229</v>
      </c>
      <c r="M5" s="61"/>
      <c r="N5" s="61" t="s">
        <v>229</v>
      </c>
      <c r="P5" s="61" t="s">
        <v>229</v>
      </c>
      <c r="Q5" s="63"/>
      <c r="R5" s="64"/>
      <c r="S5" s="63"/>
      <c r="T5" s="65"/>
      <c r="U5" s="63"/>
      <c r="V5" s="65"/>
      <c r="W5" s="63"/>
      <c r="X5" s="63"/>
    </row>
    <row r="6" spans="1:27" x14ac:dyDescent="0.2">
      <c r="A6" s="117" t="str">
        <f>TypeListTemplate!A6</f>
        <v>Hp</v>
      </c>
      <c r="B6" s="30" t="str">
        <f>TypeListTemplate!B6</f>
        <v>power kW</v>
      </c>
      <c r="C6" s="93"/>
      <c r="D6" s="93"/>
      <c r="E6" s="93"/>
      <c r="F6" s="93"/>
      <c r="G6" s="93"/>
      <c r="H6" s="95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s="120" customFormat="1" x14ac:dyDescent="0.2">
      <c r="A7" s="138">
        <f>TypeListTemplate!A7</f>
        <v>0</v>
      </c>
      <c r="B7" s="30" t="str">
        <f>TypeListTemplate!B7</f>
        <v>Column Ordinal -&gt;</v>
      </c>
      <c r="C7" s="126">
        <f>TypeListTemplate!C7</f>
        <v>1</v>
      </c>
      <c r="D7" s="30">
        <f>TypeListTemplate!D7</f>
        <v>2</v>
      </c>
      <c r="E7" s="30">
        <f>TypeListTemplate!E7</f>
        <v>3</v>
      </c>
      <c r="F7" s="30">
        <f>TypeListTemplate!F7</f>
        <v>4</v>
      </c>
      <c r="G7" s="30">
        <f>TypeListTemplate!G7</f>
        <v>5</v>
      </c>
      <c r="H7" s="119">
        <f>TypeListTemplate!H7</f>
        <v>6</v>
      </c>
      <c r="I7" s="30">
        <f>TypeListTemplate!I7</f>
        <v>7</v>
      </c>
      <c r="J7" s="30">
        <f>TypeListTemplate!J7</f>
        <v>8</v>
      </c>
      <c r="K7" s="30">
        <f>TypeListTemplate!K7</f>
        <v>9</v>
      </c>
      <c r="L7" s="30">
        <f>TypeListTemplate!L7</f>
        <v>10</v>
      </c>
      <c r="M7" s="30">
        <f>TypeListTemplate!M7</f>
        <v>11</v>
      </c>
      <c r="N7" s="30">
        <f>TypeListTemplate!N7</f>
        <v>12</v>
      </c>
      <c r="O7" s="30">
        <f>TypeListTemplate!O7</f>
        <v>13</v>
      </c>
      <c r="P7" s="30">
        <f>TypeListTemplate!P7</f>
        <v>14</v>
      </c>
      <c r="Q7" s="30">
        <f>TypeListTemplate!Q7</f>
        <v>15</v>
      </c>
      <c r="R7" s="30"/>
      <c r="S7" s="30"/>
      <c r="T7" s="30"/>
      <c r="U7" s="30"/>
      <c r="V7" s="30"/>
      <c r="W7" s="30"/>
      <c r="X7" s="30"/>
      <c r="Y7" s="30"/>
    </row>
    <row r="8" spans="1:27" x14ac:dyDescent="0.2">
      <c r="A8" s="131">
        <f>TypeListTemplate!A8</f>
        <v>0</v>
      </c>
      <c r="B8" s="30">
        <f>TypeListTemplate!B8</f>
        <v>0</v>
      </c>
      <c r="C8" s="125">
        <f>TypeListTemplate!C8</f>
        <v>0</v>
      </c>
      <c r="D8" s="93"/>
      <c r="E8" s="93"/>
      <c r="F8" s="93"/>
      <c r="G8" s="93"/>
      <c r="H8" s="95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x14ac:dyDescent="0.2">
      <c r="A9" s="131">
        <f>TypeListTemplate!A9</f>
        <v>7.3756202226096287E-2</v>
      </c>
      <c r="B9" s="30">
        <f>TypeListTemplate!B9</f>
        <v>5.5E-2</v>
      </c>
      <c r="C9" s="125">
        <f>TypeListTemplate!C9</f>
        <v>0.01</v>
      </c>
      <c r="D9" s="93"/>
      <c r="E9" s="93"/>
      <c r="F9" s="93"/>
      <c r="G9" s="93"/>
      <c r="H9" s="95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x14ac:dyDescent="0.2">
      <c r="A10" s="131">
        <f>TypeListTemplate!A10</f>
        <v>0.12069196727906664</v>
      </c>
      <c r="B10" s="30">
        <f>TypeListTemplate!B10</f>
        <v>0.09</v>
      </c>
      <c r="C10" s="125">
        <f>TypeListTemplate!C10</f>
        <v>6.5000000000000002E-2</v>
      </c>
      <c r="D10" s="93"/>
      <c r="E10" s="93"/>
      <c r="F10" s="93"/>
      <c r="G10" s="93"/>
      <c r="H10" s="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x14ac:dyDescent="0.2">
      <c r="A11" s="131">
        <f>TypeListTemplate!A11</f>
        <v>0.16092262303875551</v>
      </c>
      <c r="B11" s="30">
        <f>TypeListTemplate!B11</f>
        <v>0.12</v>
      </c>
      <c r="C11" s="125">
        <f>TypeListTemplate!C11</f>
        <v>9.9999999999999992E-2</v>
      </c>
      <c r="D11" s="93"/>
      <c r="E11" s="93"/>
      <c r="F11" s="93"/>
      <c r="G11" s="93"/>
      <c r="H11" s="95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7" x14ac:dyDescent="0.2">
      <c r="A12" s="121">
        <f>TypeListTemplate!A12</f>
        <v>0.24138393455813328</v>
      </c>
      <c r="B12" s="30">
        <f>TypeListTemplate!B12</f>
        <v>0.18</v>
      </c>
      <c r="C12" s="125">
        <f>TypeListTemplate!C12</f>
        <v>0.13</v>
      </c>
      <c r="D12" s="93"/>
      <c r="E12" s="93"/>
      <c r="F12" s="93"/>
      <c r="G12" s="93"/>
      <c r="H12" s="95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7" x14ac:dyDescent="0.2">
      <c r="A13" s="121">
        <f>TypeListTemplate!A13</f>
        <v>0.49617808770282951</v>
      </c>
      <c r="B13" s="30">
        <f>TypeListTemplate!B13</f>
        <v>0.37</v>
      </c>
      <c r="C13" s="125">
        <f>TypeListTemplate!C13</f>
        <v>0.19</v>
      </c>
      <c r="D13" s="93"/>
      <c r="E13" s="93"/>
      <c r="F13" s="93"/>
      <c r="G13" s="93"/>
      <c r="H13" s="95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7" x14ac:dyDescent="0.2">
      <c r="A14" s="121">
        <f>TypeListTemplate!A14</f>
        <v>0.7375620222609629</v>
      </c>
      <c r="B14" s="30">
        <f>TypeListTemplate!B14</f>
        <v>0.55000000000000004</v>
      </c>
      <c r="C14" s="125">
        <f>TypeListTemplate!C14</f>
        <v>0.38</v>
      </c>
      <c r="D14" s="93"/>
      <c r="E14" s="93"/>
      <c r="F14" s="93"/>
      <c r="G14" s="93"/>
      <c r="H14" s="72" t="s">
        <v>357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7" x14ac:dyDescent="0.2">
      <c r="A15" s="132">
        <f>TypeListTemplate!A15</f>
        <v>1.0057663939922221</v>
      </c>
      <c r="B15" s="30">
        <f>TypeListTemplate!B15</f>
        <v>0.75</v>
      </c>
      <c r="C15" s="125">
        <f>TypeListTemplate!C15</f>
        <v>0.56000000000000005</v>
      </c>
      <c r="D15" s="93"/>
      <c r="E15" s="93"/>
      <c r="F15" s="93"/>
      <c r="G15" s="93"/>
      <c r="H15" s="72" t="s">
        <v>357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7" x14ac:dyDescent="0.2">
      <c r="A16" s="132">
        <f>TypeListTemplate!A16</f>
        <v>1.4751240445219258</v>
      </c>
      <c r="B16" s="30">
        <f>TypeListTemplate!B16</f>
        <v>1.1000000000000001</v>
      </c>
      <c r="C16" s="125">
        <f>TypeListTemplate!C16</f>
        <v>0.76</v>
      </c>
      <c r="D16" s="93"/>
      <c r="E16" s="93"/>
      <c r="F16" s="93"/>
      <c r="G16" s="93"/>
      <c r="H16" s="72" t="s">
        <v>357</v>
      </c>
      <c r="I16" s="93" t="s">
        <v>358</v>
      </c>
      <c r="J16" s="93" t="s">
        <v>359</v>
      </c>
      <c r="K16" s="93"/>
      <c r="L16" s="93" t="s">
        <v>360</v>
      </c>
      <c r="M16" s="93"/>
      <c r="N16" s="93" t="s">
        <v>360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">
      <c r="A17" s="132">
        <f>TypeListTemplate!A17</f>
        <v>2.0115327879844442</v>
      </c>
      <c r="B17" s="30">
        <f>TypeListTemplate!B17</f>
        <v>1.5</v>
      </c>
      <c r="C17" s="125">
        <f>TypeListTemplate!C17</f>
        <v>1.1100000000000001</v>
      </c>
      <c r="D17" s="93"/>
      <c r="E17" s="93"/>
      <c r="F17" s="93"/>
      <c r="G17" s="93"/>
      <c r="H17" s="72" t="s">
        <v>361</v>
      </c>
      <c r="I17" s="93" t="s">
        <v>358</v>
      </c>
      <c r="J17" s="93" t="s">
        <v>359</v>
      </c>
      <c r="K17" s="93"/>
      <c r="L17" s="93" t="s">
        <v>360</v>
      </c>
      <c r="M17" s="93"/>
      <c r="N17" s="93" t="s">
        <v>360</v>
      </c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x14ac:dyDescent="0.2">
      <c r="A18" s="132">
        <f>TypeListTemplate!A18</f>
        <v>2.9502480890438516</v>
      </c>
      <c r="B18" s="30">
        <f>TypeListTemplate!B18</f>
        <v>2.2000000000000002</v>
      </c>
      <c r="C18" s="125">
        <f>TypeListTemplate!C18</f>
        <v>1.51</v>
      </c>
      <c r="D18" s="93"/>
      <c r="E18" s="93"/>
      <c r="F18" s="93"/>
      <c r="G18" s="93"/>
      <c r="H18" s="72" t="s">
        <v>362</v>
      </c>
      <c r="I18" s="93" t="s">
        <v>358</v>
      </c>
      <c r="J18" s="93" t="s">
        <v>363</v>
      </c>
      <c r="K18" s="93"/>
      <c r="L18" s="93" t="s">
        <v>360</v>
      </c>
      <c r="M18" s="93"/>
      <c r="N18" s="93" t="s">
        <v>360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">
      <c r="A19" s="132">
        <f>TypeListTemplate!A19</f>
        <v>4.0230655759688885</v>
      </c>
      <c r="B19" s="30">
        <f>TypeListTemplate!B19</f>
        <v>3</v>
      </c>
      <c r="C19" s="125">
        <f>TypeListTemplate!C19</f>
        <v>2.21</v>
      </c>
      <c r="D19" s="93"/>
      <c r="E19" s="93"/>
      <c r="F19" s="93"/>
      <c r="G19" s="93"/>
      <c r="H19" s="72" t="s">
        <v>364</v>
      </c>
      <c r="I19" s="93" t="s">
        <v>358</v>
      </c>
      <c r="J19" s="93" t="s">
        <v>365</v>
      </c>
      <c r="K19" s="93"/>
      <c r="L19" s="93" t="s">
        <v>366</v>
      </c>
      <c r="M19" s="93"/>
      <c r="N19" s="93" t="s">
        <v>366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">
      <c r="A20" s="133">
        <f>TypeListTemplate!A20</f>
        <v>5</v>
      </c>
      <c r="B20" s="121">
        <f>TypeListTemplate!B20</f>
        <v>3.7285000000000004</v>
      </c>
      <c r="C20" s="125">
        <f>TypeListTemplate!C20</f>
        <v>3.01</v>
      </c>
      <c r="D20" s="93"/>
      <c r="E20" s="93"/>
      <c r="F20" s="93"/>
      <c r="G20" s="93"/>
      <c r="H20" s="72" t="s">
        <v>367</v>
      </c>
      <c r="I20" s="93"/>
      <c r="J20" s="93" t="s">
        <v>368</v>
      </c>
      <c r="K20" s="93"/>
      <c r="L20" s="93" t="s">
        <v>369</v>
      </c>
      <c r="M20" s="93"/>
      <c r="N20" s="93" t="s">
        <v>369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">
      <c r="A21" s="132">
        <f>TypeListTemplate!A21</f>
        <v>5.3640874346251843</v>
      </c>
      <c r="B21" s="30">
        <f>TypeListTemplate!B21</f>
        <v>4</v>
      </c>
      <c r="C21" s="121">
        <f>TypeListTemplate!C21</f>
        <v>3.7385000000000002</v>
      </c>
      <c r="D21" s="93"/>
      <c r="E21" s="93"/>
      <c r="F21" s="93"/>
      <c r="G21" s="93"/>
      <c r="H21" s="72" t="s">
        <v>367</v>
      </c>
      <c r="I21" s="93" t="s">
        <v>358</v>
      </c>
      <c r="J21" s="93" t="s">
        <v>368</v>
      </c>
      <c r="K21" s="93"/>
      <c r="L21" s="93" t="s">
        <v>369</v>
      </c>
      <c r="M21" s="93"/>
      <c r="N21" s="93" t="s">
        <v>369</v>
      </c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x14ac:dyDescent="0.2">
      <c r="A22" s="132">
        <f>TypeListTemplate!A22</f>
        <v>7.3756202226096281</v>
      </c>
      <c r="B22" s="30">
        <f>TypeListTemplate!B22</f>
        <v>5.5</v>
      </c>
      <c r="C22" s="125">
        <f>TypeListTemplate!C22</f>
        <v>4.01</v>
      </c>
      <c r="D22" s="93"/>
      <c r="E22" s="93"/>
      <c r="F22" s="93"/>
      <c r="G22" s="93"/>
      <c r="H22" s="72" t="s">
        <v>370</v>
      </c>
      <c r="I22" s="93" t="s">
        <v>358</v>
      </c>
      <c r="J22" s="93" t="s">
        <v>371</v>
      </c>
      <c r="K22" s="93"/>
      <c r="L22" s="93" t="s">
        <v>372</v>
      </c>
      <c r="M22" s="93"/>
      <c r="N22" s="93" t="s">
        <v>372</v>
      </c>
      <c r="O22" s="93"/>
      <c r="P22" s="139" t="s">
        <v>373</v>
      </c>
      <c r="Q22" s="93"/>
      <c r="R22" s="93"/>
      <c r="S22" s="93"/>
      <c r="T22" s="93"/>
      <c r="U22" s="93"/>
      <c r="V22" s="93"/>
      <c r="W22" s="93"/>
      <c r="X22" s="93"/>
      <c r="Y22" s="93"/>
    </row>
    <row r="23" spans="1:25" x14ac:dyDescent="0.2">
      <c r="A23" s="125">
        <f>TypeListTemplate!A23</f>
        <v>10.05766393992222</v>
      </c>
      <c r="B23" s="30">
        <f>TypeListTemplate!B23</f>
        <v>7.5</v>
      </c>
      <c r="C23" s="125">
        <f>TypeListTemplate!C23</f>
        <v>5.51</v>
      </c>
      <c r="D23" s="93"/>
      <c r="E23" s="93"/>
      <c r="F23" s="93"/>
      <c r="G23" s="93"/>
      <c r="H23" s="72" t="s">
        <v>374</v>
      </c>
      <c r="I23" s="93" t="s">
        <v>358</v>
      </c>
      <c r="J23" s="93" t="s">
        <v>375</v>
      </c>
      <c r="K23" s="93"/>
      <c r="L23" s="93" t="s">
        <v>376</v>
      </c>
      <c r="M23" s="93"/>
      <c r="N23" s="93" t="s">
        <v>376</v>
      </c>
      <c r="O23" s="93"/>
      <c r="P23" s="139" t="s">
        <v>373</v>
      </c>
      <c r="Q23" s="93"/>
      <c r="R23" s="93"/>
      <c r="S23" s="93"/>
      <c r="T23" s="93"/>
      <c r="U23" s="93"/>
      <c r="V23" s="93"/>
      <c r="W23" s="93"/>
      <c r="X23" s="93"/>
      <c r="Y23" s="93"/>
    </row>
    <row r="24" spans="1:25" x14ac:dyDescent="0.2">
      <c r="A24" s="125">
        <f>TypeListTemplate!A24</f>
        <v>14.751240445219256</v>
      </c>
      <c r="B24" s="30">
        <f>TypeListTemplate!B24</f>
        <v>11</v>
      </c>
      <c r="C24" s="125">
        <f>TypeListTemplate!C24</f>
        <v>7.51</v>
      </c>
      <c r="D24" s="93"/>
      <c r="E24" s="93"/>
      <c r="F24" s="93"/>
      <c r="G24" s="93"/>
      <c r="H24" s="72" t="s">
        <v>377</v>
      </c>
      <c r="I24" s="93" t="s">
        <v>358</v>
      </c>
      <c r="J24" s="93" t="s">
        <v>378</v>
      </c>
      <c r="K24" s="93"/>
      <c r="L24" s="93" t="s">
        <v>379</v>
      </c>
      <c r="M24" s="93"/>
      <c r="N24" s="93" t="s">
        <v>379</v>
      </c>
      <c r="O24" s="93"/>
      <c r="P24" s="139" t="s">
        <v>373</v>
      </c>
      <c r="Q24" s="93"/>
      <c r="R24" s="93"/>
      <c r="S24" s="93"/>
      <c r="T24" s="93"/>
      <c r="U24" s="93"/>
      <c r="V24" s="93"/>
      <c r="W24" s="93"/>
      <c r="X24" s="93"/>
      <c r="Y24" s="93"/>
    </row>
    <row r="25" spans="1:25" x14ac:dyDescent="0.2">
      <c r="A25" s="125">
        <f>TypeListTemplate!A25</f>
        <v>20.11532787984444</v>
      </c>
      <c r="B25" s="30">
        <f>TypeListTemplate!B25</f>
        <v>15</v>
      </c>
      <c r="C25" s="125">
        <f>TypeListTemplate!C25</f>
        <v>11.01</v>
      </c>
      <c r="D25" s="93"/>
      <c r="E25" s="93"/>
      <c r="F25" s="93"/>
      <c r="G25" s="93"/>
      <c r="H25" s="72" t="s">
        <v>380</v>
      </c>
      <c r="I25" s="93" t="s">
        <v>358</v>
      </c>
      <c r="J25" s="93" t="s">
        <v>381</v>
      </c>
      <c r="K25" s="93"/>
      <c r="L25" s="93" t="s">
        <v>382</v>
      </c>
      <c r="M25" s="93"/>
      <c r="N25" s="93" t="s">
        <v>382</v>
      </c>
      <c r="O25" s="93"/>
      <c r="P25" s="139" t="s">
        <v>383</v>
      </c>
      <c r="Q25" s="93"/>
      <c r="R25" s="93"/>
      <c r="S25" s="93"/>
      <c r="T25" s="93"/>
      <c r="U25" s="93"/>
      <c r="V25" s="93"/>
      <c r="W25" s="93"/>
      <c r="X25" s="93"/>
      <c r="Y25" s="93"/>
    </row>
    <row r="26" spans="1:25" x14ac:dyDescent="0.2">
      <c r="A26" s="125">
        <f>TypeListTemplate!A26</f>
        <v>24.808904385141478</v>
      </c>
      <c r="B26" s="30">
        <f>TypeListTemplate!B26</f>
        <v>18.5</v>
      </c>
      <c r="C26" s="125">
        <f>TypeListTemplate!C26</f>
        <v>15.01</v>
      </c>
      <c r="D26" s="93"/>
      <c r="E26" s="93"/>
      <c r="F26" s="93"/>
      <c r="G26" s="93"/>
      <c r="H26" s="72" t="s">
        <v>384</v>
      </c>
      <c r="I26" s="93" t="s">
        <v>358</v>
      </c>
      <c r="J26" s="93" t="s">
        <v>385</v>
      </c>
      <c r="K26" s="93"/>
      <c r="L26" s="93" t="s">
        <v>386</v>
      </c>
      <c r="M26" s="93"/>
      <c r="N26" s="93" t="s">
        <v>386</v>
      </c>
      <c r="O26" s="93"/>
      <c r="P26" s="139" t="s">
        <v>387</v>
      </c>
      <c r="Q26" s="93"/>
      <c r="R26" s="93"/>
      <c r="S26" s="93"/>
      <c r="T26" s="93"/>
      <c r="U26" s="93"/>
      <c r="V26" s="93"/>
      <c r="W26" s="93"/>
      <c r="X26" s="93"/>
      <c r="Y26" s="93"/>
    </row>
    <row r="27" spans="1:25" x14ac:dyDescent="0.2">
      <c r="A27" s="125">
        <f>TypeListTemplate!A27</f>
        <v>29.502480890438513</v>
      </c>
      <c r="B27" s="30">
        <f>TypeListTemplate!B27</f>
        <v>22</v>
      </c>
      <c r="C27" s="125">
        <f>TypeListTemplate!C27</f>
        <v>18.510000000000002</v>
      </c>
      <c r="D27" s="93"/>
      <c r="E27" s="93"/>
      <c r="F27" s="93"/>
      <c r="G27" s="93"/>
      <c r="H27" s="72" t="s">
        <v>388</v>
      </c>
      <c r="I27" s="93" t="s">
        <v>358</v>
      </c>
      <c r="J27" s="93" t="s">
        <v>385</v>
      </c>
      <c r="K27" s="93"/>
      <c r="L27" s="93" t="s">
        <v>389</v>
      </c>
      <c r="M27" s="93"/>
      <c r="N27" s="93" t="s">
        <v>389</v>
      </c>
      <c r="O27" s="93"/>
      <c r="P27" s="139" t="s">
        <v>390</v>
      </c>
      <c r="Q27" s="93"/>
      <c r="R27" s="93"/>
      <c r="S27" s="93"/>
      <c r="T27" s="93"/>
      <c r="U27" s="93"/>
      <c r="V27" s="93"/>
      <c r="W27" s="93"/>
      <c r="X27" s="93"/>
      <c r="Y27" s="93"/>
    </row>
    <row r="28" spans="1:25" x14ac:dyDescent="0.2">
      <c r="A28" s="125">
        <f>TypeListTemplate!A28</f>
        <v>40.230655759688879</v>
      </c>
      <c r="B28" s="30">
        <f>TypeListTemplate!B28</f>
        <v>30</v>
      </c>
      <c r="C28" s="125">
        <f>TypeListTemplate!C28</f>
        <v>22.01</v>
      </c>
      <c r="D28" s="93"/>
      <c r="E28" s="93"/>
      <c r="F28" s="93"/>
      <c r="G28" s="93"/>
      <c r="H28" s="72" t="s">
        <v>391</v>
      </c>
      <c r="I28" s="93" t="s">
        <v>358</v>
      </c>
      <c r="J28" s="93" t="s">
        <v>392</v>
      </c>
      <c r="K28" s="93"/>
      <c r="L28" s="93" t="s">
        <v>393</v>
      </c>
      <c r="M28" s="93"/>
      <c r="N28" s="93" t="s">
        <v>393</v>
      </c>
      <c r="O28" s="93"/>
      <c r="P28" s="139" t="s">
        <v>394</v>
      </c>
      <c r="Q28" s="93"/>
      <c r="R28" s="93"/>
      <c r="S28" s="93"/>
      <c r="T28" s="93"/>
      <c r="U28" s="93"/>
      <c r="V28" s="93"/>
      <c r="W28" s="93"/>
      <c r="X28" s="93"/>
      <c r="Y28" s="93"/>
    </row>
    <row r="29" spans="1:25" x14ac:dyDescent="0.2">
      <c r="A29" s="125">
        <f>TypeListTemplate!A29</f>
        <v>49.617808770282956</v>
      </c>
      <c r="B29" s="30">
        <f>TypeListTemplate!B29</f>
        <v>37</v>
      </c>
      <c r="C29" s="125">
        <f>TypeListTemplate!C29</f>
        <v>30.01</v>
      </c>
      <c r="D29" s="93"/>
      <c r="E29" s="93"/>
      <c r="F29" s="93"/>
      <c r="G29" s="93"/>
      <c r="H29" s="72" t="s">
        <v>395</v>
      </c>
      <c r="I29" s="93" t="s">
        <v>358</v>
      </c>
      <c r="J29" s="93" t="s">
        <v>396</v>
      </c>
      <c r="K29" s="93"/>
      <c r="L29" s="93" t="s">
        <v>397</v>
      </c>
      <c r="M29" s="93"/>
      <c r="N29" s="93" t="s">
        <v>397</v>
      </c>
      <c r="O29" s="93"/>
      <c r="P29" s="139" t="s">
        <v>398</v>
      </c>
      <c r="Q29" s="93"/>
      <c r="R29" s="93"/>
      <c r="S29" s="93"/>
      <c r="T29" s="93"/>
      <c r="U29" s="93"/>
      <c r="V29" s="93"/>
      <c r="W29" s="93"/>
      <c r="X29" s="93"/>
      <c r="Y29" s="93"/>
    </row>
    <row r="30" spans="1:25" x14ac:dyDescent="0.2">
      <c r="A30" s="125">
        <f>TypeListTemplate!A30</f>
        <v>60.345983639533323</v>
      </c>
      <c r="B30" s="30">
        <f>TypeListTemplate!B30</f>
        <v>45</v>
      </c>
      <c r="C30" s="125">
        <f>TypeListTemplate!C30</f>
        <v>37.01</v>
      </c>
      <c r="D30" s="93"/>
      <c r="E30" s="93"/>
      <c r="F30" s="93"/>
      <c r="G30" s="93"/>
      <c r="H30" s="72" t="s">
        <v>399</v>
      </c>
      <c r="I30" s="93" t="s">
        <v>358</v>
      </c>
      <c r="J30" s="93" t="s">
        <v>400</v>
      </c>
      <c r="K30" s="93"/>
      <c r="L30" s="93" t="s">
        <v>401</v>
      </c>
      <c r="M30" s="93"/>
      <c r="N30" s="93" t="s">
        <v>401</v>
      </c>
      <c r="O30" s="93"/>
      <c r="P30" s="139" t="s">
        <v>398</v>
      </c>
      <c r="Q30" s="93"/>
      <c r="R30" s="93"/>
      <c r="S30" s="93"/>
      <c r="T30" s="93"/>
      <c r="U30" s="93"/>
      <c r="V30" s="93"/>
      <c r="W30" s="93"/>
      <c r="X30" s="93"/>
      <c r="Y30" s="93"/>
    </row>
    <row r="31" spans="1:25" x14ac:dyDescent="0.2">
      <c r="A31" s="125">
        <f>TypeListTemplate!A31</f>
        <v>73.756202226096278</v>
      </c>
      <c r="B31" s="30">
        <f>TypeListTemplate!B31</f>
        <v>55</v>
      </c>
      <c r="C31" s="125">
        <f>TypeListTemplate!C31</f>
        <v>45.01</v>
      </c>
      <c r="D31" s="93"/>
      <c r="E31" s="93"/>
      <c r="F31" s="93"/>
      <c r="G31" s="93"/>
      <c r="H31" s="72" t="s">
        <v>402</v>
      </c>
      <c r="I31" s="93" t="s">
        <v>358</v>
      </c>
      <c r="J31" s="93" t="s">
        <v>403</v>
      </c>
      <c r="K31" s="93"/>
      <c r="L31" s="93" t="s">
        <v>404</v>
      </c>
      <c r="M31" s="93"/>
      <c r="N31" s="93" t="s">
        <v>404</v>
      </c>
      <c r="O31" s="93"/>
      <c r="P31" s="139" t="s">
        <v>405</v>
      </c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25">
        <f>TypeListTemplate!A32</f>
        <v>100.5766393992222</v>
      </c>
      <c r="B32" s="30">
        <f>TypeListTemplate!B32</f>
        <v>75</v>
      </c>
      <c r="C32" s="125">
        <f>TypeListTemplate!C32</f>
        <v>55.01</v>
      </c>
      <c r="D32" s="93"/>
      <c r="E32" s="93"/>
      <c r="F32" s="93"/>
      <c r="G32" s="93"/>
      <c r="H32" s="72" t="s">
        <v>406</v>
      </c>
      <c r="I32" s="93" t="s">
        <v>407</v>
      </c>
      <c r="J32" s="93" t="s">
        <v>408</v>
      </c>
      <c r="K32" s="93"/>
      <c r="L32" s="93" t="s">
        <v>409</v>
      </c>
      <c r="M32" s="93"/>
      <c r="N32" s="93" t="s">
        <v>409</v>
      </c>
      <c r="O32" s="93"/>
      <c r="P32" s="139" t="s">
        <v>410</v>
      </c>
      <c r="Q32" s="93"/>
      <c r="R32" s="93"/>
      <c r="S32" s="93"/>
      <c r="T32" s="93"/>
      <c r="U32" s="93"/>
      <c r="V32" s="93"/>
      <c r="W32" s="93"/>
      <c r="X32" s="93"/>
      <c r="Y32" s="93"/>
    </row>
    <row r="33" spans="1:25" x14ac:dyDescent="0.2">
      <c r="A33" s="125">
        <f>TypeListTemplate!A33</f>
        <v>120.69196727906665</v>
      </c>
      <c r="B33" s="30">
        <f>TypeListTemplate!B33</f>
        <v>90</v>
      </c>
      <c r="C33" s="125">
        <f>TypeListTemplate!C33</f>
        <v>75.010000000000005</v>
      </c>
      <c r="D33" s="93"/>
      <c r="E33" s="93"/>
      <c r="F33" s="93"/>
      <c r="G33" s="93"/>
      <c r="H33" s="72" t="s">
        <v>411</v>
      </c>
      <c r="I33" s="93" t="s">
        <v>407</v>
      </c>
      <c r="J33" s="93" t="s">
        <v>412</v>
      </c>
      <c r="K33" s="93"/>
      <c r="L33" s="93" t="s">
        <v>409</v>
      </c>
      <c r="M33" s="93"/>
      <c r="N33" s="93" t="s">
        <v>409</v>
      </c>
      <c r="O33" s="93"/>
      <c r="P33" s="139" t="s">
        <v>413</v>
      </c>
      <c r="Q33" s="93"/>
      <c r="R33" s="93"/>
      <c r="S33" s="93"/>
      <c r="T33" s="93"/>
      <c r="U33" s="93"/>
      <c r="V33" s="93"/>
      <c r="W33" s="93"/>
      <c r="X33" s="93"/>
      <c r="Y33" s="93"/>
    </row>
    <row r="34" spans="1:25" x14ac:dyDescent="0.2">
      <c r="A34" s="125">
        <f>TypeListTemplate!A34</f>
        <v>147.51240445219256</v>
      </c>
      <c r="B34" s="30">
        <f>TypeListTemplate!B34</f>
        <v>110</v>
      </c>
      <c r="C34" s="125">
        <f>TypeListTemplate!C34</f>
        <v>90.01</v>
      </c>
      <c r="D34" s="93"/>
      <c r="E34" s="93"/>
      <c r="F34" s="93"/>
      <c r="G34" s="93"/>
      <c r="H34" s="72" t="s">
        <v>414</v>
      </c>
      <c r="I34" s="93" t="s">
        <v>407</v>
      </c>
      <c r="J34" s="139" t="s">
        <v>415</v>
      </c>
      <c r="K34" s="93"/>
      <c r="L34" s="140" t="s">
        <v>416</v>
      </c>
      <c r="M34" s="93"/>
      <c r="N34" s="140" t="s">
        <v>416</v>
      </c>
      <c r="O34" s="93"/>
      <c r="P34" s="139" t="s">
        <v>417</v>
      </c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">
      <c r="A35" s="125">
        <f>TypeListTemplate!A35</f>
        <v>177.01488534263109</v>
      </c>
      <c r="B35" s="30">
        <f>TypeListTemplate!B35</f>
        <v>132</v>
      </c>
      <c r="C35" s="125">
        <f>TypeListTemplate!C35</f>
        <v>110.01</v>
      </c>
      <c r="D35" s="93"/>
      <c r="E35" s="93"/>
      <c r="F35" s="93"/>
      <c r="G35" s="93"/>
      <c r="H35" s="72" t="s">
        <v>418</v>
      </c>
      <c r="I35" s="93" t="s">
        <v>407</v>
      </c>
      <c r="J35" s="139" t="s">
        <v>419</v>
      </c>
      <c r="K35" s="93"/>
      <c r="L35" s="140" t="s">
        <v>420</v>
      </c>
      <c r="M35" s="93"/>
      <c r="N35" s="140" t="s">
        <v>420</v>
      </c>
      <c r="O35" s="93"/>
      <c r="P35" s="139" t="s">
        <v>421</v>
      </c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">
      <c r="A36" s="126">
        <f>TypeListTemplate!A36</f>
        <v>200</v>
      </c>
      <c r="B36" s="125">
        <f>TypeListTemplate!B36</f>
        <v>149.14000000000001</v>
      </c>
      <c r="C36" s="125">
        <f>TypeListTemplate!C36</f>
        <v>132.01</v>
      </c>
      <c r="D36" s="93"/>
      <c r="E36" s="93"/>
      <c r="F36" s="93"/>
      <c r="G36" s="93"/>
      <c r="H36" s="72" t="s">
        <v>422</v>
      </c>
      <c r="I36" s="93"/>
      <c r="J36" s="139" t="s">
        <v>423</v>
      </c>
      <c r="K36" s="93"/>
      <c r="L36" s="140" t="s">
        <v>424</v>
      </c>
      <c r="M36" s="93"/>
      <c r="N36" s="140" t="s">
        <v>424</v>
      </c>
      <c r="O36" s="93"/>
      <c r="P36" s="139" t="s">
        <v>425</v>
      </c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">
      <c r="A37" s="125">
        <f>TypeListTemplate!A37</f>
        <v>214.56349738500737</v>
      </c>
      <c r="B37" s="30">
        <f>TypeListTemplate!B37</f>
        <v>160</v>
      </c>
      <c r="C37" s="125">
        <f>TypeListTemplate!C37</f>
        <v>149.15</v>
      </c>
      <c r="D37" s="93"/>
      <c r="E37" s="93"/>
      <c r="F37" s="93"/>
      <c r="G37" s="93"/>
      <c r="H37" s="72" t="s">
        <v>422</v>
      </c>
      <c r="I37" s="93" t="s">
        <v>407</v>
      </c>
      <c r="J37" s="139" t="s">
        <v>423</v>
      </c>
      <c r="K37" s="93"/>
      <c r="L37" s="140" t="s">
        <v>424</v>
      </c>
      <c r="M37" s="93"/>
      <c r="N37" s="140" t="s">
        <v>424</v>
      </c>
      <c r="O37" s="93"/>
      <c r="P37" s="139" t="s">
        <v>425</v>
      </c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">
      <c r="A38" s="126">
        <f>TypeListTemplate!A38</f>
        <v>250</v>
      </c>
      <c r="B38" s="125">
        <f>TypeListTemplate!B38</f>
        <v>186.42500000000001</v>
      </c>
      <c r="C38" s="125">
        <f>TypeListTemplate!C38</f>
        <v>160.01</v>
      </c>
      <c r="D38" s="93"/>
      <c r="E38" s="93"/>
      <c r="F38" s="93"/>
      <c r="G38" s="93"/>
      <c r="H38" s="72" t="s">
        <v>426</v>
      </c>
      <c r="I38" s="93" t="s">
        <v>407</v>
      </c>
      <c r="J38" s="139" t="s">
        <v>427</v>
      </c>
      <c r="K38" s="93"/>
      <c r="L38" s="140" t="s">
        <v>428</v>
      </c>
      <c r="M38" s="93"/>
      <c r="N38" s="140" t="s">
        <v>428</v>
      </c>
      <c r="O38" s="93"/>
      <c r="P38" s="139" t="s">
        <v>429</v>
      </c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">
      <c r="A39" s="125">
        <f>TypeListTemplate!A39</f>
        <v>268.20437173125919</v>
      </c>
      <c r="B39" s="126">
        <f>TypeListTemplate!B39</f>
        <v>200</v>
      </c>
      <c r="C39" s="125">
        <f>TypeListTemplate!C39</f>
        <v>186.435</v>
      </c>
      <c r="D39" s="93"/>
      <c r="E39" s="93"/>
      <c r="F39" s="93"/>
      <c r="G39" s="93"/>
      <c r="H39" s="72" t="s">
        <v>426</v>
      </c>
      <c r="I39" s="93" t="s">
        <v>407</v>
      </c>
      <c r="J39" s="139" t="s">
        <v>427</v>
      </c>
      <c r="K39" s="93"/>
      <c r="L39" s="140" t="s">
        <v>428</v>
      </c>
      <c r="M39" s="93"/>
      <c r="N39" s="140" t="s">
        <v>428</v>
      </c>
      <c r="O39" s="93"/>
      <c r="P39" s="139" t="s">
        <v>429</v>
      </c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">
      <c r="A40" s="126">
        <f>TypeListTemplate!A40</f>
        <v>300</v>
      </c>
      <c r="B40" s="125">
        <f>TypeListTemplate!B40</f>
        <v>223.71</v>
      </c>
      <c r="C40" s="125">
        <f>TypeListTemplate!C40</f>
        <v>200.01</v>
      </c>
      <c r="D40" s="93"/>
      <c r="E40" s="93"/>
      <c r="F40" s="93"/>
      <c r="G40" s="93"/>
      <c r="I40" s="93"/>
      <c r="J40" s="139" t="s">
        <v>430</v>
      </c>
      <c r="K40" s="93"/>
      <c r="L40" s="140" t="s">
        <v>431</v>
      </c>
      <c r="M40" s="93"/>
      <c r="N40" s="140" t="s">
        <v>431</v>
      </c>
      <c r="O40" s="93"/>
      <c r="P40" s="139" t="s">
        <v>432</v>
      </c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">
      <c r="A41" s="125">
        <f>TypeListTemplate!A41</f>
        <v>335.255464664074</v>
      </c>
      <c r="B41" s="126">
        <f>TypeListTemplate!B41</f>
        <v>250</v>
      </c>
      <c r="C41" s="125">
        <f>TypeListTemplate!C41</f>
        <v>223.72</v>
      </c>
      <c r="D41" s="93"/>
      <c r="E41" s="93"/>
      <c r="F41" s="93"/>
      <c r="G41" s="93"/>
      <c r="H41" s="141"/>
      <c r="I41" s="93"/>
      <c r="J41" s="139" t="s">
        <v>430</v>
      </c>
      <c r="K41" s="93"/>
      <c r="L41" s="140" t="s">
        <v>431</v>
      </c>
      <c r="M41" s="93"/>
      <c r="N41" s="140" t="s">
        <v>431</v>
      </c>
      <c r="O41" s="93"/>
      <c r="P41" s="139" t="s">
        <v>432</v>
      </c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">
      <c r="A42" s="126">
        <f>TypeListTemplate!A42</f>
        <v>400</v>
      </c>
      <c r="B42" s="125">
        <f>TypeListTemplate!B42</f>
        <v>298.28000000000003</v>
      </c>
      <c r="C42" s="125">
        <f>TypeListTemplate!C42</f>
        <v>250.01</v>
      </c>
      <c r="D42" s="93"/>
      <c r="E42" s="93"/>
      <c r="F42" s="93"/>
      <c r="G42" s="93"/>
      <c r="H42" s="95"/>
      <c r="I42" s="93"/>
      <c r="J42" s="139" t="s">
        <v>433</v>
      </c>
      <c r="K42" s="93"/>
      <c r="L42" s="140" t="s">
        <v>434</v>
      </c>
      <c r="M42" s="93"/>
      <c r="N42" s="140" t="s">
        <v>434</v>
      </c>
      <c r="O42" s="93"/>
      <c r="P42" s="139" t="s">
        <v>432</v>
      </c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">
      <c r="A43" s="125">
        <f>TypeListTemplate!A43</f>
        <v>422.42188547673328</v>
      </c>
      <c r="B43" s="30">
        <f>TypeListTemplate!B43</f>
        <v>315</v>
      </c>
      <c r="C43" s="125">
        <f>TypeListTemplate!C43</f>
        <v>298.29000000000002</v>
      </c>
      <c r="D43" s="93"/>
      <c r="E43" s="93"/>
      <c r="F43" s="93"/>
      <c r="G43" s="93"/>
      <c r="H43" s="141"/>
      <c r="I43" s="93"/>
      <c r="J43" s="139" t="s">
        <v>433</v>
      </c>
      <c r="K43" s="93"/>
      <c r="L43" s="140" t="s">
        <v>434</v>
      </c>
      <c r="M43" s="93"/>
      <c r="N43" s="140" t="s">
        <v>434</v>
      </c>
      <c r="O43" s="93"/>
      <c r="P43" s="139" t="s">
        <v>432</v>
      </c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">
      <c r="A44" s="125">
        <f>TypeListTemplate!A44</f>
        <v>476.06275982298507</v>
      </c>
      <c r="B44" s="30">
        <f>TypeListTemplate!B44</f>
        <v>355</v>
      </c>
      <c r="C44" s="125">
        <f>TypeListTemplate!C44</f>
        <v>315.01</v>
      </c>
      <c r="D44" s="93"/>
      <c r="E44" s="93"/>
      <c r="F44" s="93"/>
      <c r="G44" s="93"/>
      <c r="H44" s="141"/>
      <c r="I44" s="93"/>
      <c r="J44" s="139" t="s">
        <v>435</v>
      </c>
      <c r="K44" s="93"/>
      <c r="L44" s="140" t="s">
        <v>436</v>
      </c>
      <c r="M44" s="93"/>
      <c r="N44" s="140" t="s">
        <v>436</v>
      </c>
      <c r="O44" s="93"/>
      <c r="P44" s="139" t="s">
        <v>437</v>
      </c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">
      <c r="A45" s="125">
        <f>TypeListTemplate!A45</f>
        <v>536.40874346251837</v>
      </c>
      <c r="B45" s="30">
        <f>TypeListTemplate!B45</f>
        <v>400</v>
      </c>
      <c r="C45" s="125">
        <f>TypeListTemplate!C45</f>
        <v>355.01</v>
      </c>
      <c r="D45" s="93"/>
      <c r="E45" s="93"/>
      <c r="F45" s="93"/>
      <c r="G45" s="93"/>
      <c r="H45" s="141"/>
      <c r="I45" s="93"/>
      <c r="J45" s="139" t="s">
        <v>438</v>
      </c>
      <c r="K45" s="93"/>
      <c r="L45" s="140" t="s">
        <v>439</v>
      </c>
      <c r="M45" s="93"/>
      <c r="N45" s="140" t="s">
        <v>439</v>
      </c>
      <c r="O45" s="93"/>
      <c r="P45" s="139" t="s">
        <v>440</v>
      </c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">
      <c r="A46" s="125">
        <f>TypeListTemplate!A46</f>
        <v>603.45983639533324</v>
      </c>
      <c r="B46" s="30">
        <f>TypeListTemplate!B46</f>
        <v>450</v>
      </c>
      <c r="C46" s="125">
        <f>TypeListTemplate!C46</f>
        <v>400.01</v>
      </c>
      <c r="D46" s="93"/>
      <c r="E46" s="93"/>
      <c r="F46" s="93"/>
      <c r="G46" s="93"/>
      <c r="H46" s="141"/>
      <c r="I46" s="93"/>
      <c r="J46" s="139" t="s">
        <v>441</v>
      </c>
      <c r="K46" s="93"/>
      <c r="L46" s="140" t="s">
        <v>442</v>
      </c>
      <c r="M46" s="93"/>
      <c r="N46" s="140" t="s">
        <v>442</v>
      </c>
      <c r="O46" s="93"/>
      <c r="P46" s="139" t="s">
        <v>443</v>
      </c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">
      <c r="A47" s="125">
        <f>TypeListTemplate!A47</f>
        <v>670.51092932814799</v>
      </c>
      <c r="B47" s="30">
        <f>TypeListTemplate!B47</f>
        <v>500</v>
      </c>
      <c r="C47" s="125">
        <f>TypeListTemplate!C47</f>
        <v>450.01</v>
      </c>
      <c r="D47" s="93"/>
      <c r="E47" s="93"/>
      <c r="F47" s="93"/>
      <c r="G47" s="93"/>
      <c r="H47" s="141"/>
      <c r="I47" s="93"/>
      <c r="J47" s="139" t="s">
        <v>441</v>
      </c>
      <c r="K47" s="93"/>
      <c r="L47" s="140" t="s">
        <v>444</v>
      </c>
      <c r="M47" s="93"/>
      <c r="N47" s="140" t="s">
        <v>444</v>
      </c>
      <c r="O47" s="93"/>
      <c r="P47" s="139" t="s">
        <v>445</v>
      </c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">
      <c r="A48" s="125">
        <f>TypeListTemplate!A48</f>
        <v>750.97224084752577</v>
      </c>
      <c r="B48" s="30">
        <f>TypeListTemplate!B48</f>
        <v>560</v>
      </c>
      <c r="C48" s="125">
        <f>TypeListTemplate!C48</f>
        <v>500.01</v>
      </c>
      <c r="D48" s="93"/>
      <c r="E48" s="93"/>
      <c r="F48" s="93"/>
      <c r="G48" s="93"/>
      <c r="H48" s="141"/>
      <c r="I48" s="93"/>
      <c r="J48" s="139" t="s">
        <v>446</v>
      </c>
      <c r="K48" s="93"/>
      <c r="L48" s="140" t="s">
        <v>447</v>
      </c>
      <c r="M48" s="93"/>
      <c r="N48" s="140" t="s">
        <v>447</v>
      </c>
      <c r="O48" s="93"/>
      <c r="P48" s="139" t="s">
        <v>448</v>
      </c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">
      <c r="A49" s="125">
        <f>TypeListTemplate!A49</f>
        <v>844.84377095346656</v>
      </c>
      <c r="B49" s="30">
        <f>TypeListTemplate!B49</f>
        <v>630</v>
      </c>
      <c r="C49" s="125">
        <f>TypeListTemplate!C49</f>
        <v>560.01</v>
      </c>
      <c r="D49" s="93"/>
      <c r="E49" s="93"/>
      <c r="F49" s="93"/>
      <c r="G49" s="93"/>
      <c r="H49" s="141"/>
      <c r="I49" s="93"/>
      <c r="J49" s="139" t="s">
        <v>446</v>
      </c>
      <c r="K49" s="93"/>
      <c r="L49" s="140" t="s">
        <v>447</v>
      </c>
      <c r="M49" s="93"/>
      <c r="N49" s="140" t="s">
        <v>447</v>
      </c>
      <c r="O49" s="93"/>
      <c r="P49" s="139" t="s">
        <v>449</v>
      </c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">
      <c r="A50" s="125">
        <f>TypeListTemplate!A50</f>
        <v>952.12551964597014</v>
      </c>
      <c r="B50" s="30">
        <f>TypeListTemplate!B50</f>
        <v>710</v>
      </c>
      <c r="C50" s="125">
        <f>TypeListTemplate!C50</f>
        <v>630.01</v>
      </c>
      <c r="D50" s="93"/>
      <c r="E50" s="93"/>
      <c r="F50" s="93"/>
      <c r="G50" s="93"/>
      <c r="H50" s="141"/>
      <c r="I50" s="93"/>
      <c r="J50" s="139" t="s">
        <v>450</v>
      </c>
      <c r="K50" s="93"/>
      <c r="L50" s="140" t="s">
        <v>451</v>
      </c>
      <c r="M50" s="93"/>
      <c r="N50" s="140" t="s">
        <v>451</v>
      </c>
      <c r="O50" s="93"/>
      <c r="P50" s="139" t="s">
        <v>452</v>
      </c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">
      <c r="A51" s="125">
        <f>TypeListTemplate!A51</f>
        <v>1072.8174869250367</v>
      </c>
      <c r="B51" s="30">
        <f>TypeListTemplate!B51</f>
        <v>800</v>
      </c>
      <c r="C51" s="125">
        <f>TypeListTemplate!C51</f>
        <v>710.01</v>
      </c>
      <c r="D51" s="93"/>
      <c r="E51" s="93"/>
      <c r="F51" s="93"/>
      <c r="G51" s="93"/>
      <c r="H51" s="141"/>
      <c r="I51" s="93"/>
      <c r="J51" s="139" t="s">
        <v>453</v>
      </c>
      <c r="K51" s="93"/>
      <c r="L51" s="140" t="s">
        <v>454</v>
      </c>
      <c r="M51" s="93"/>
      <c r="N51" s="140" t="s">
        <v>454</v>
      </c>
      <c r="O51" s="93"/>
      <c r="P51" s="139" t="s">
        <v>455</v>
      </c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">
      <c r="A52" s="125">
        <f>TypeListTemplate!A52</f>
        <v>1206.9196727906665</v>
      </c>
      <c r="B52" s="30">
        <f>TypeListTemplate!B52</f>
        <v>900</v>
      </c>
      <c r="C52" s="125">
        <f>TypeListTemplate!C52</f>
        <v>800.01</v>
      </c>
      <c r="D52" s="93"/>
      <c r="E52" s="93"/>
      <c r="F52" s="93"/>
      <c r="G52" s="93"/>
      <c r="H52" s="141"/>
      <c r="I52" s="93"/>
      <c r="J52" s="139" t="s">
        <v>456</v>
      </c>
      <c r="K52" s="93"/>
      <c r="L52" s="140" t="s">
        <v>454</v>
      </c>
      <c r="M52" s="93"/>
      <c r="N52" s="140" t="s">
        <v>454</v>
      </c>
      <c r="O52" s="93"/>
      <c r="P52" s="139" t="s">
        <v>457</v>
      </c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">
      <c r="A53" s="125">
        <f>TypeListTemplate!A53</f>
        <v>1341.021858656296</v>
      </c>
      <c r="B53" s="30">
        <f>TypeListTemplate!B53</f>
        <v>1000</v>
      </c>
      <c r="C53" s="125">
        <f>TypeListTemplate!C53</f>
        <v>900.01</v>
      </c>
      <c r="D53" s="93"/>
      <c r="E53" s="93"/>
      <c r="F53" s="93"/>
      <c r="G53" s="93"/>
      <c r="H53" s="141"/>
      <c r="I53" s="93"/>
      <c r="J53" s="139" t="s">
        <v>456</v>
      </c>
      <c r="K53" s="93"/>
      <c r="L53" s="140" t="s">
        <v>458</v>
      </c>
      <c r="M53" s="93"/>
      <c r="N53" s="140" t="s">
        <v>458</v>
      </c>
      <c r="O53" s="93"/>
      <c r="P53" s="139" t="s">
        <v>459</v>
      </c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">
      <c r="A54" s="125">
        <f>TypeListTemplate!A54</f>
        <v>1501.9444816950515</v>
      </c>
      <c r="B54" s="30">
        <f>TypeListTemplate!B54</f>
        <v>1120</v>
      </c>
      <c r="C54" s="125">
        <f>TypeListTemplate!C54</f>
        <v>1000.01</v>
      </c>
      <c r="D54" s="93"/>
      <c r="E54" s="93"/>
      <c r="F54" s="93"/>
      <c r="G54" s="93"/>
      <c r="H54" s="141"/>
      <c r="I54" s="93"/>
      <c r="J54" s="139" t="s">
        <v>460</v>
      </c>
      <c r="K54" s="93"/>
      <c r="L54" s="140" t="s">
        <v>461</v>
      </c>
      <c r="M54" s="93"/>
      <c r="N54" s="140" t="s">
        <v>461</v>
      </c>
      <c r="O54" s="93"/>
      <c r="P54" s="139" t="s">
        <v>459</v>
      </c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">
      <c r="A55" s="125">
        <f>TypeListTemplate!A55</f>
        <v>1676.27732332037</v>
      </c>
      <c r="B55" s="30">
        <f>TypeListTemplate!B55</f>
        <v>1250</v>
      </c>
      <c r="C55" s="125">
        <f>TypeListTemplate!C55</f>
        <v>1120.01</v>
      </c>
      <c r="D55" s="93"/>
      <c r="E55" s="93"/>
      <c r="F55" s="93"/>
      <c r="G55" s="93"/>
      <c r="H55" s="141"/>
      <c r="I55" s="93"/>
      <c r="J55" s="139" t="s">
        <v>462</v>
      </c>
      <c r="K55" s="93"/>
      <c r="L55" s="140" t="s">
        <v>461</v>
      </c>
      <c r="M55" s="93"/>
      <c r="N55" s="140" t="s">
        <v>461</v>
      </c>
      <c r="O55" s="93"/>
      <c r="P55" s="139" t="s">
        <v>463</v>
      </c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">
      <c r="A56" s="125">
        <f>TypeListTemplate!A56</f>
        <v>1877.4306021188145</v>
      </c>
      <c r="B56" s="30">
        <f>TypeListTemplate!B56</f>
        <v>1400</v>
      </c>
      <c r="C56" s="125">
        <f>TypeListTemplate!C56</f>
        <v>1250.01</v>
      </c>
      <c r="D56" s="93"/>
      <c r="E56" s="93"/>
      <c r="F56" s="93"/>
      <c r="G56" s="93"/>
      <c r="H56" s="141"/>
      <c r="I56" s="93"/>
      <c r="J56" s="139" t="s">
        <v>462</v>
      </c>
      <c r="K56" s="93"/>
      <c r="L56" s="140" t="s">
        <v>464</v>
      </c>
      <c r="M56" s="93"/>
      <c r="N56" s="140" t="s">
        <v>464</v>
      </c>
      <c r="O56" s="93"/>
      <c r="P56" s="139" t="s">
        <v>463</v>
      </c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">
      <c r="A57" s="125">
        <f>TypeListTemplate!A57</f>
        <v>2145.6349738500735</v>
      </c>
      <c r="B57" s="30">
        <f>TypeListTemplate!B57</f>
        <v>1600</v>
      </c>
      <c r="C57" s="125">
        <f>TypeListTemplate!C57</f>
        <v>1400.01</v>
      </c>
      <c r="D57" s="93"/>
      <c r="E57" s="93"/>
      <c r="F57" s="93"/>
      <c r="G57" s="93"/>
      <c r="H57" s="141"/>
      <c r="I57" s="93"/>
      <c r="J57" s="139" t="s">
        <v>465</v>
      </c>
      <c r="K57" s="93"/>
      <c r="L57" s="140" t="s">
        <v>466</v>
      </c>
      <c r="M57" s="93"/>
      <c r="N57" s="140" t="s">
        <v>466</v>
      </c>
      <c r="O57" s="93"/>
      <c r="P57" s="139" t="s">
        <v>467</v>
      </c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">
      <c r="A58" s="125">
        <f>TypeListTemplate!A58</f>
        <v>2346.7882526485182</v>
      </c>
      <c r="B58" s="30">
        <f>TypeListTemplate!B58</f>
        <v>1750</v>
      </c>
      <c r="C58" s="125">
        <f>TypeListTemplate!C58</f>
        <v>1600.01</v>
      </c>
      <c r="D58" s="93"/>
      <c r="E58" s="93"/>
      <c r="F58" s="93"/>
      <c r="G58" s="93"/>
      <c r="H58" s="141"/>
      <c r="I58" s="93"/>
      <c r="J58" s="93"/>
      <c r="K58" s="93"/>
      <c r="L58" s="140" t="s">
        <v>466</v>
      </c>
      <c r="M58" s="93"/>
      <c r="N58" s="140" t="s">
        <v>466</v>
      </c>
      <c r="O58" s="93"/>
      <c r="P58" s="139" t="s">
        <v>468</v>
      </c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">
      <c r="A59" s="125">
        <f>TypeListTemplate!A59</f>
        <v>2413.839345581333</v>
      </c>
      <c r="B59" s="30">
        <f>TypeListTemplate!B59</f>
        <v>1800</v>
      </c>
      <c r="C59" s="125">
        <f>TypeListTemplate!C59</f>
        <v>1750.01</v>
      </c>
      <c r="D59" s="93"/>
      <c r="E59" s="93"/>
      <c r="F59" s="93"/>
      <c r="G59" s="93"/>
      <c r="H59" s="141"/>
      <c r="I59" s="93"/>
      <c r="J59" s="93"/>
      <c r="K59" s="93"/>
      <c r="L59" s="140" t="s">
        <v>466</v>
      </c>
      <c r="M59" s="93"/>
      <c r="N59" s="140" t="s">
        <v>466</v>
      </c>
      <c r="O59" s="93"/>
      <c r="P59" s="139" t="s">
        <v>468</v>
      </c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">
      <c r="A60" s="125">
        <f>TypeListTemplate!A60</f>
        <v>2682.043717312592</v>
      </c>
      <c r="B60" s="30">
        <f>TypeListTemplate!B60</f>
        <v>2000</v>
      </c>
      <c r="C60" s="125">
        <f>TypeListTemplate!C60</f>
        <v>1800.01</v>
      </c>
      <c r="D60" s="93"/>
      <c r="E60" s="93"/>
      <c r="F60" s="93"/>
      <c r="G60" s="93"/>
      <c r="H60" s="141"/>
      <c r="I60" s="93"/>
      <c r="J60" s="93"/>
      <c r="K60" s="93"/>
      <c r="L60" s="93" t="s">
        <v>465</v>
      </c>
      <c r="M60" s="93"/>
      <c r="N60" s="93" t="s">
        <v>465</v>
      </c>
      <c r="O60" s="93"/>
      <c r="P60" s="139" t="s">
        <v>469</v>
      </c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">
      <c r="A61" s="125">
        <f>TypeListTemplate!A61</f>
        <v>2950.2480890438515</v>
      </c>
      <c r="B61" s="30">
        <f>TypeListTemplate!B61</f>
        <v>2200</v>
      </c>
      <c r="C61" s="125">
        <f>TypeListTemplate!C61</f>
        <v>2000.01</v>
      </c>
      <c r="D61" s="93"/>
      <c r="E61" s="93"/>
      <c r="F61" s="93"/>
      <c r="G61" s="93"/>
      <c r="H61" s="141"/>
      <c r="I61" s="93"/>
      <c r="J61" s="93"/>
      <c r="K61" s="93"/>
      <c r="L61" s="93"/>
      <c r="M61" s="93"/>
      <c r="N61" s="93"/>
      <c r="O61" s="93"/>
      <c r="P61" s="139" t="s">
        <v>469</v>
      </c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">
      <c r="A62" s="125">
        <f>TypeListTemplate!A62</f>
        <v>3017.2991819766662</v>
      </c>
      <c r="B62" s="30">
        <f>TypeListTemplate!B62</f>
        <v>2250</v>
      </c>
      <c r="C62" s="125">
        <f>TypeListTemplate!C62</f>
        <v>2200.0100000000002</v>
      </c>
      <c r="D62" s="93"/>
      <c r="E62" s="93"/>
      <c r="F62" s="93"/>
      <c r="G62" s="93"/>
      <c r="H62" s="141"/>
      <c r="I62" s="93"/>
      <c r="J62" s="93"/>
      <c r="K62" s="93"/>
      <c r="L62" s="93"/>
      <c r="M62" s="93"/>
      <c r="N62" s="93"/>
      <c r="O62" s="93"/>
      <c r="P62" s="139" t="s">
        <v>469</v>
      </c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">
      <c r="A63" s="125">
        <f>TypeListTemplate!A63</f>
        <v>3084.350274909481</v>
      </c>
      <c r="B63" s="30">
        <f>TypeListTemplate!B63</f>
        <v>2300</v>
      </c>
      <c r="C63" s="125">
        <f>TypeListTemplate!C63</f>
        <v>2250.0100000000002</v>
      </c>
      <c r="D63" s="93"/>
      <c r="E63" s="93"/>
      <c r="F63" s="93"/>
      <c r="G63" s="93"/>
      <c r="H63" s="141"/>
      <c r="I63" s="93"/>
      <c r="J63" s="93"/>
      <c r="K63" s="93"/>
      <c r="L63" s="93"/>
      <c r="M63" s="93"/>
      <c r="N63" s="93"/>
      <c r="O63" s="93"/>
      <c r="P63" s="139" t="s">
        <v>469</v>
      </c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">
      <c r="A64" s="125">
        <f>TypeListTemplate!A64</f>
        <v>3352.55464664074</v>
      </c>
      <c r="B64" s="30">
        <f>TypeListTemplate!B64</f>
        <v>2500</v>
      </c>
      <c r="C64" s="125">
        <f>TypeListTemplate!C64</f>
        <v>2300.0100000000002</v>
      </c>
      <c r="D64" s="93"/>
      <c r="E64" s="93"/>
      <c r="F64" s="93"/>
      <c r="G64" s="93"/>
      <c r="H64" s="141"/>
      <c r="I64" s="93"/>
      <c r="J64" s="93"/>
      <c r="K64" s="93"/>
      <c r="L64" s="93"/>
      <c r="M64" s="93"/>
      <c r="N64" s="93"/>
      <c r="O64" s="93"/>
      <c r="P64" s="139" t="s">
        <v>470</v>
      </c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">
      <c r="A65" s="125">
        <f>TypeListTemplate!A65</f>
        <v>3754.861204237629</v>
      </c>
      <c r="B65" s="30">
        <f>TypeListTemplate!B65</f>
        <v>2800</v>
      </c>
      <c r="C65" s="125">
        <f>TypeListTemplate!C65</f>
        <v>2500.0100000000002</v>
      </c>
      <c r="D65" s="93"/>
      <c r="E65" s="93"/>
      <c r="F65" s="93"/>
      <c r="G65" s="93"/>
      <c r="H65" s="95"/>
      <c r="I65" s="93"/>
      <c r="J65" s="93"/>
      <c r="K65" s="93"/>
      <c r="L65" s="93"/>
      <c r="M65" s="93"/>
      <c r="N65" s="93"/>
      <c r="O65" s="93"/>
      <c r="P65" s="139" t="s">
        <v>471</v>
      </c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">
      <c r="A66" s="125">
        <f>TypeListTemplate!A66</f>
        <v>4224.2188547673322</v>
      </c>
      <c r="B66" s="30">
        <f>TypeListTemplate!B66</f>
        <v>3150</v>
      </c>
      <c r="C66" s="125">
        <f>TypeListTemplate!C66</f>
        <v>2800.01</v>
      </c>
      <c r="D66" s="93"/>
      <c r="E66" s="93"/>
      <c r="F66" s="93"/>
      <c r="G66" s="93"/>
      <c r="H66" s="95"/>
      <c r="I66" s="93"/>
      <c r="J66" s="93"/>
      <c r="K66" s="93"/>
      <c r="L66" s="93"/>
      <c r="M66" s="93"/>
      <c r="N66" s="93"/>
      <c r="O66" s="93"/>
      <c r="P66" s="93" t="s">
        <v>465</v>
      </c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">
      <c r="A67" s="125">
        <f>TypeListTemplate!A67</f>
        <v>4760.6275982298512</v>
      </c>
      <c r="B67" s="30">
        <f>TypeListTemplate!B67</f>
        <v>3550</v>
      </c>
      <c r="C67" s="125">
        <f>TypeListTemplate!C67</f>
        <v>3150.01</v>
      </c>
      <c r="D67" s="93"/>
      <c r="E67" s="93"/>
      <c r="F67" s="93"/>
      <c r="G67" s="93"/>
      <c r="H67" s="95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">
      <c r="A68" s="125">
        <f>TypeListTemplate!A68</f>
        <v>5364.087434625184</v>
      </c>
      <c r="B68" s="30">
        <f>TypeListTemplate!B68</f>
        <v>4000</v>
      </c>
      <c r="C68" s="125">
        <f>TypeListTemplate!C68</f>
        <v>3550.01</v>
      </c>
      <c r="D68" s="93"/>
      <c r="E68" s="93"/>
      <c r="F68" s="93"/>
      <c r="G68" s="93"/>
      <c r="H68" s="95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">
      <c r="A69" s="125">
        <f>TypeListTemplate!A69</f>
        <v>6034.5983639533324</v>
      </c>
      <c r="B69" s="30">
        <f>TypeListTemplate!B69</f>
        <v>4500</v>
      </c>
      <c r="C69" s="125">
        <f>TypeListTemplate!C69</f>
        <v>4000.01</v>
      </c>
      <c r="D69" s="93"/>
      <c r="E69" s="93"/>
      <c r="F69" s="93"/>
      <c r="G69" s="93"/>
      <c r="H69" s="95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">
      <c r="A70" s="125">
        <f>TypeListTemplate!A70</f>
        <v>6705.1092932814799</v>
      </c>
      <c r="B70" s="30">
        <f>TypeListTemplate!B70</f>
        <v>5000</v>
      </c>
      <c r="C70" s="125">
        <f>TypeListTemplate!C70</f>
        <v>4500.01</v>
      </c>
      <c r="D70" s="93"/>
      <c r="E70" s="93"/>
      <c r="F70" s="93"/>
      <c r="G70" s="93"/>
      <c r="H70" s="95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">
      <c r="A71" s="125">
        <f>TypeListTemplate!A71</f>
        <v>0</v>
      </c>
      <c r="B71" s="30">
        <f>TypeListTemplate!B71</f>
        <v>999999999</v>
      </c>
      <c r="C71" s="125">
        <f>TypeListTemplate!C71</f>
        <v>5000.01</v>
      </c>
      <c r="D71" s="93"/>
      <c r="E71" s="93"/>
      <c r="F71" s="93"/>
      <c r="G71" s="93"/>
      <c r="H71" s="95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">
      <c r="A72" s="125">
        <f>TypeListTemplate!A72</f>
        <v>0</v>
      </c>
      <c r="B72" s="30">
        <f>TypeListTemplate!B72</f>
        <v>0</v>
      </c>
      <c r="C72" s="125">
        <f>TypeListTemplate!C72</f>
        <v>0</v>
      </c>
      <c r="D72" s="93"/>
      <c r="E72" s="93"/>
      <c r="F72" s="93"/>
      <c r="G72" s="93"/>
      <c r="H72" s="95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x14ac:dyDescent="0.2">
      <c r="A73" s="125">
        <f>TypeListTemplate!A73</f>
        <v>0</v>
      </c>
      <c r="B73" s="30">
        <f>TypeListTemplate!B73</f>
        <v>0</v>
      </c>
      <c r="C73" s="125">
        <f>TypeListTemplate!C73</f>
        <v>0</v>
      </c>
      <c r="D73" s="93" t="str">
        <f>TypeListTemplate!D73</f>
        <v>Drive type</v>
      </c>
      <c r="E73" s="93">
        <f>TypeListTemplate!E73</f>
        <v>0</v>
      </c>
      <c r="F73" s="93" t="str">
        <f>TypeListTemplate!F73</f>
        <v>Drive type</v>
      </c>
      <c r="G73" s="93">
        <f>TypeListTemplate!G73</f>
        <v>0</v>
      </c>
      <c r="H73" s="95" t="str">
        <f>TypeListTemplate!H73</f>
        <v>Drive type</v>
      </c>
      <c r="I73" s="150">
        <f>TypeListTemplate!I73</f>
        <v>0</v>
      </c>
      <c r="J73" s="150" t="str">
        <f>TypeListTemplate!J73</f>
        <v>Drive type</v>
      </c>
      <c r="K73" s="150">
        <f>TypeListTemplate!K73</f>
        <v>0</v>
      </c>
      <c r="L73" s="150" t="str">
        <f>TypeListTemplate!L73</f>
        <v>Drive type</v>
      </c>
      <c r="M73" s="150">
        <f>TypeListTemplate!M73</f>
        <v>0</v>
      </c>
      <c r="N73" s="150" t="str">
        <f>TypeListTemplate!N73</f>
        <v>Drive type</v>
      </c>
      <c r="O73" s="150">
        <f>TypeListTemplate!O73</f>
        <v>0</v>
      </c>
      <c r="P73" s="150" t="str">
        <f>TypeListTemplate!P73</f>
        <v>Drive type</v>
      </c>
      <c r="Q73" s="150">
        <f>TypeListTemplate!Q73</f>
        <v>0</v>
      </c>
      <c r="R73" s="93"/>
      <c r="S73" s="93"/>
      <c r="T73" s="93"/>
      <c r="U73" s="93"/>
      <c r="V73" s="93"/>
      <c r="W73" s="93"/>
      <c r="X73" s="93"/>
      <c r="Y73" s="93"/>
    </row>
    <row r="74" spans="1:25" x14ac:dyDescent="0.2">
      <c r="A74" s="125">
        <f>TypeListTemplate!A74</f>
        <v>0</v>
      </c>
      <c r="B74" s="30">
        <f>TypeListTemplate!B74</f>
        <v>0</v>
      </c>
      <c r="C74" s="125">
        <f>TypeListTemplate!C74</f>
        <v>0</v>
      </c>
      <c r="D74" s="93" t="str">
        <f>TypeListTemplate!D74</f>
        <v xml:space="preserve"> 115 V (1-ph)</v>
      </c>
      <c r="E74" s="93">
        <f>TypeListTemplate!E74</f>
        <v>0</v>
      </c>
      <c r="F74" s="93" t="str">
        <f>TypeListTemplate!F74</f>
        <v xml:space="preserve"> 230 V (1-ph)</v>
      </c>
      <c r="G74" s="93">
        <f>TypeListTemplate!G74</f>
        <v>0</v>
      </c>
      <c r="H74" s="95" t="str">
        <f>TypeListTemplate!H74</f>
        <v xml:space="preserve"> 230 V (3-ph)</v>
      </c>
      <c r="I74" s="150">
        <f>TypeListTemplate!I74</f>
        <v>0</v>
      </c>
      <c r="J74" s="150" t="str">
        <f>TypeListTemplate!J74</f>
        <v xml:space="preserve"> 400 V</v>
      </c>
      <c r="K74" s="150">
        <f>TypeListTemplate!K74</f>
        <v>0</v>
      </c>
      <c r="L74" s="150" t="str">
        <f>TypeListTemplate!L74</f>
        <v xml:space="preserve"> 460 V</v>
      </c>
      <c r="M74" s="150">
        <f>TypeListTemplate!M74</f>
        <v>0</v>
      </c>
      <c r="N74" s="150" t="str">
        <f>TypeListTemplate!N74</f>
        <v xml:space="preserve"> 500 V</v>
      </c>
      <c r="O74" s="150">
        <f>TypeListTemplate!O74</f>
        <v>0</v>
      </c>
      <c r="P74" s="150" t="str">
        <f>TypeListTemplate!P74</f>
        <v xml:space="preserve"> 690 V</v>
      </c>
      <c r="Q74" s="150">
        <f>TypeListTemplate!Q74</f>
        <v>0</v>
      </c>
      <c r="R74" s="93"/>
      <c r="S74" s="93"/>
      <c r="T74" s="93"/>
      <c r="U74" s="93"/>
      <c r="V74" s="93"/>
      <c r="W74" s="93"/>
      <c r="X74" s="93"/>
      <c r="Y74" s="93"/>
    </row>
    <row r="75" spans="1:25" x14ac:dyDescent="0.2">
      <c r="A75" s="125">
        <f>TypeListTemplate!A75</f>
        <v>0</v>
      </c>
      <c r="B75" s="30">
        <f>TypeListTemplate!B75</f>
        <v>0</v>
      </c>
      <c r="C75" s="125">
        <f>TypeListTemplate!C75</f>
        <v>0</v>
      </c>
      <c r="D75" s="93">
        <f>TypeListTemplate!D75</f>
        <v>0</v>
      </c>
      <c r="E75" s="93">
        <f>TypeListTemplate!E75</f>
        <v>0</v>
      </c>
      <c r="F75" s="93">
        <f>TypeListTemplate!F75</f>
        <v>0</v>
      </c>
      <c r="G75" s="93">
        <f>TypeListTemplate!G75</f>
        <v>0</v>
      </c>
      <c r="H75" s="95">
        <f>TypeListTemplate!H75</f>
        <v>0</v>
      </c>
      <c r="I75" s="150">
        <f>TypeListTemplate!I75</f>
        <v>0</v>
      </c>
      <c r="J75" s="150">
        <f>TypeListTemplate!J75</f>
        <v>0</v>
      </c>
      <c r="K75" s="150">
        <f>TypeListTemplate!K75</f>
        <v>0</v>
      </c>
      <c r="L75" s="150">
        <f>TypeListTemplate!L75</f>
        <v>0</v>
      </c>
      <c r="M75" s="150">
        <f>TypeListTemplate!M75</f>
        <v>0</v>
      </c>
      <c r="N75" s="150">
        <f>TypeListTemplate!N75</f>
        <v>0</v>
      </c>
      <c r="O75" s="150">
        <f>TypeListTemplate!O75</f>
        <v>0</v>
      </c>
      <c r="P75" s="150">
        <f>TypeListTemplate!P75</f>
        <v>0</v>
      </c>
      <c r="Q75" s="150">
        <f>TypeListTemplate!Q75</f>
        <v>0</v>
      </c>
      <c r="R75" s="93"/>
      <c r="S75" s="93"/>
      <c r="T75" s="93"/>
      <c r="U75" s="93"/>
      <c r="V75" s="93"/>
      <c r="W75" s="93"/>
      <c r="X75" s="93"/>
      <c r="Y75" s="93"/>
    </row>
    <row r="76" spans="1:25" x14ac:dyDescent="0.2">
      <c r="A76" s="125">
        <f>TypeListTemplate!A76</f>
        <v>0</v>
      </c>
      <c r="B76" s="30">
        <f>TypeListTemplate!B76</f>
        <v>0</v>
      </c>
      <c r="C76" s="125">
        <f>TypeListTemplate!C76</f>
        <v>0</v>
      </c>
      <c r="D76" s="93">
        <f>TypeListTemplate!D76</f>
        <v>0</v>
      </c>
      <c r="E76" s="93">
        <f>TypeListTemplate!E76</f>
        <v>0</v>
      </c>
      <c r="F76" s="93">
        <f>TypeListTemplate!F76</f>
        <v>0</v>
      </c>
      <c r="G76" s="93">
        <f>TypeListTemplate!G76</f>
        <v>0</v>
      </c>
      <c r="H76" s="95">
        <f>TypeListTemplate!H76</f>
        <v>0</v>
      </c>
      <c r="I76" s="150">
        <f>TypeListTemplate!I76</f>
        <v>0</v>
      </c>
      <c r="J76" s="150">
        <f>TypeListTemplate!J76</f>
        <v>0</v>
      </c>
      <c r="K76" s="150">
        <f>TypeListTemplate!K76</f>
        <v>0</v>
      </c>
      <c r="L76" s="150">
        <f>TypeListTemplate!L76</f>
        <v>0</v>
      </c>
      <c r="M76" s="150">
        <f>TypeListTemplate!M76</f>
        <v>0</v>
      </c>
      <c r="N76" s="150">
        <f>TypeListTemplate!N76</f>
        <v>0</v>
      </c>
      <c r="O76" s="150">
        <f>TypeListTemplate!O76</f>
        <v>0</v>
      </c>
      <c r="P76" s="150">
        <f>TypeListTemplate!P76</f>
        <v>0</v>
      </c>
      <c r="Q76" s="150">
        <f>TypeListTemplate!Q76</f>
        <v>0</v>
      </c>
      <c r="R76" s="93"/>
      <c r="S76" s="93"/>
      <c r="T76" s="93"/>
      <c r="U76" s="93"/>
      <c r="V76" s="93"/>
      <c r="W76" s="93"/>
      <c r="X76" s="93"/>
      <c r="Y76" s="93"/>
    </row>
    <row r="77" spans="1:25" x14ac:dyDescent="0.2">
      <c r="A77" s="125">
        <f>TypeListTemplate!A77</f>
        <v>0</v>
      </c>
      <c r="B77" s="30">
        <f>TypeListTemplate!B77</f>
        <v>0</v>
      </c>
      <c r="C77" s="125">
        <f>TypeListTemplate!C77</f>
        <v>0</v>
      </c>
      <c r="D77" s="93">
        <f>TypeListTemplate!D77</f>
        <v>0</v>
      </c>
      <c r="E77" s="93">
        <f>TypeListTemplate!E77</f>
        <v>0</v>
      </c>
      <c r="F77" s="93">
        <f>TypeListTemplate!F77</f>
        <v>0</v>
      </c>
      <c r="G77" s="93">
        <f>TypeListTemplate!G77</f>
        <v>0</v>
      </c>
      <c r="H77" s="95">
        <f>TypeListTemplate!H77</f>
        <v>0</v>
      </c>
      <c r="I77" s="150">
        <f>TypeListTemplate!I77</f>
        <v>0</v>
      </c>
      <c r="J77" s="150">
        <f>TypeListTemplate!J77</f>
        <v>0</v>
      </c>
      <c r="K77" s="150">
        <f>TypeListTemplate!K77</f>
        <v>0</v>
      </c>
      <c r="L77" s="150">
        <f>TypeListTemplate!L77</f>
        <v>0</v>
      </c>
      <c r="M77" s="150">
        <f>TypeListTemplate!M77</f>
        <v>0</v>
      </c>
      <c r="N77" s="150">
        <f>TypeListTemplate!N77</f>
        <v>0</v>
      </c>
      <c r="O77" s="150">
        <f>TypeListTemplate!O77</f>
        <v>0</v>
      </c>
      <c r="P77" s="150">
        <f>TypeListTemplate!P77</f>
        <v>0</v>
      </c>
      <c r="Q77" s="150">
        <f>TypeListTemplate!Q77</f>
        <v>0</v>
      </c>
      <c r="R77" s="93"/>
      <c r="S77" s="93"/>
      <c r="T77" s="93"/>
      <c r="U77" s="93"/>
      <c r="V77" s="93"/>
      <c r="W77" s="93"/>
      <c r="X77" s="93"/>
      <c r="Y77" s="93"/>
    </row>
    <row r="78" spans="1:25" x14ac:dyDescent="0.2">
      <c r="A78" s="125">
        <f>TypeListTemplate!A78</f>
        <v>0</v>
      </c>
      <c r="B78" s="30">
        <f>TypeListTemplate!B78</f>
        <v>0</v>
      </c>
      <c r="C78" s="125">
        <f>TypeListTemplate!C78</f>
        <v>0</v>
      </c>
      <c r="D78" s="93">
        <f>TypeListTemplate!D78</f>
        <v>0</v>
      </c>
      <c r="E78" s="93">
        <f>TypeListTemplate!E78</f>
        <v>0</v>
      </c>
      <c r="F78" s="93">
        <f>TypeListTemplate!F78</f>
        <v>0</v>
      </c>
      <c r="G78" s="93">
        <f>TypeListTemplate!G78</f>
        <v>0</v>
      </c>
      <c r="H78" s="95">
        <f>TypeListTemplate!H78</f>
        <v>0</v>
      </c>
      <c r="I78" s="150">
        <f>TypeListTemplate!I78</f>
        <v>0</v>
      </c>
      <c r="J78" s="150">
        <f>TypeListTemplate!J78</f>
        <v>0</v>
      </c>
      <c r="K78" s="150">
        <f>TypeListTemplate!K78</f>
        <v>0</v>
      </c>
      <c r="L78" s="150">
        <f>TypeListTemplate!L78</f>
        <v>0</v>
      </c>
      <c r="M78" s="150">
        <f>TypeListTemplate!M78</f>
        <v>0</v>
      </c>
      <c r="N78" s="150">
        <f>TypeListTemplate!N78</f>
        <v>0</v>
      </c>
      <c r="O78" s="150">
        <f>TypeListTemplate!O78</f>
        <v>0</v>
      </c>
      <c r="P78" s="150">
        <f>TypeListTemplate!P78</f>
        <v>0</v>
      </c>
      <c r="Q78" s="150">
        <f>TypeListTemplate!Q78</f>
        <v>0</v>
      </c>
      <c r="R78" s="93"/>
      <c r="S78" s="93"/>
      <c r="T78" s="93"/>
      <c r="U78" s="93"/>
      <c r="V78" s="93"/>
      <c r="W78" s="93"/>
      <c r="X78" s="93"/>
      <c r="Y78" s="93"/>
    </row>
    <row r="79" spans="1:25" x14ac:dyDescent="0.2">
      <c r="A79" s="125">
        <f>TypeListTemplate!A79</f>
        <v>0</v>
      </c>
      <c r="B79" s="30">
        <f>TypeListTemplate!B79</f>
        <v>0</v>
      </c>
      <c r="C79" s="125">
        <f>TypeListTemplate!C79</f>
        <v>0</v>
      </c>
      <c r="D79" s="93">
        <f>TypeListTemplate!D79</f>
        <v>0</v>
      </c>
      <c r="E79" s="93">
        <f>TypeListTemplate!E79</f>
        <v>0</v>
      </c>
      <c r="F79" s="93">
        <f>TypeListTemplate!F79</f>
        <v>0</v>
      </c>
      <c r="G79" s="93">
        <f>TypeListTemplate!G79</f>
        <v>0</v>
      </c>
      <c r="H79" s="95">
        <f>TypeListTemplate!H79</f>
        <v>0</v>
      </c>
      <c r="I79" s="150">
        <f>TypeListTemplate!I79</f>
        <v>0</v>
      </c>
      <c r="J79" s="150">
        <f>TypeListTemplate!J79</f>
        <v>0</v>
      </c>
      <c r="K79" s="150">
        <f>TypeListTemplate!K79</f>
        <v>0</v>
      </c>
      <c r="L79" s="150">
        <f>TypeListTemplate!L79</f>
        <v>0</v>
      </c>
      <c r="M79" s="150">
        <f>TypeListTemplate!M79</f>
        <v>0</v>
      </c>
      <c r="N79" s="150">
        <f>TypeListTemplate!N79</f>
        <v>0</v>
      </c>
      <c r="O79" s="150">
        <f>TypeListTemplate!O79</f>
        <v>0</v>
      </c>
      <c r="P79" s="150">
        <f>TypeListTemplate!P79</f>
        <v>0</v>
      </c>
      <c r="Q79" s="150">
        <f>TypeListTemplate!Q79</f>
        <v>0</v>
      </c>
      <c r="R79" s="93"/>
      <c r="S79" s="93"/>
      <c r="T79" s="93"/>
      <c r="U79" s="93"/>
      <c r="V79" s="93"/>
      <c r="W79" s="93"/>
      <c r="X79" s="93"/>
      <c r="Y79" s="93"/>
    </row>
    <row r="80" spans="1:25" x14ac:dyDescent="0.2">
      <c r="A80" s="125">
        <f>TypeListTemplate!A80</f>
        <v>0</v>
      </c>
      <c r="B80" s="30">
        <f>TypeListTemplate!B80</f>
        <v>0</v>
      </c>
      <c r="C80" s="125">
        <f>TypeListTemplate!C80</f>
        <v>0</v>
      </c>
      <c r="D80" s="93">
        <f>TypeListTemplate!D80</f>
        <v>0</v>
      </c>
      <c r="E80" s="93">
        <f>TypeListTemplate!E80</f>
        <v>0</v>
      </c>
      <c r="F80" s="93">
        <f>TypeListTemplate!F80</f>
        <v>0</v>
      </c>
      <c r="G80" s="93">
        <f>TypeListTemplate!G80</f>
        <v>0</v>
      </c>
      <c r="H80" s="95">
        <f>TypeListTemplate!H80</f>
        <v>0</v>
      </c>
      <c r="I80" s="150">
        <f>TypeListTemplate!I80</f>
        <v>0</v>
      </c>
      <c r="J80" s="150">
        <f>TypeListTemplate!J80</f>
        <v>0</v>
      </c>
      <c r="K80" s="150">
        <f>TypeListTemplate!K80</f>
        <v>0</v>
      </c>
      <c r="L80" s="150">
        <f>TypeListTemplate!L80</f>
        <v>0</v>
      </c>
      <c r="M80" s="150">
        <f>TypeListTemplate!M80</f>
        <v>0</v>
      </c>
      <c r="N80" s="150">
        <f>TypeListTemplate!N80</f>
        <v>0</v>
      </c>
      <c r="O80" s="150">
        <f>TypeListTemplate!O80</f>
        <v>0</v>
      </c>
      <c r="P80" s="150">
        <f>TypeListTemplate!P80</f>
        <v>0</v>
      </c>
      <c r="Q80" s="150">
        <f>TypeListTemplate!Q80</f>
        <v>0</v>
      </c>
      <c r="R80" s="93"/>
      <c r="S80" s="93"/>
      <c r="T80" s="93"/>
      <c r="U80" s="93"/>
      <c r="V80" s="93"/>
      <c r="W80" s="93"/>
      <c r="X80" s="93"/>
      <c r="Y80" s="93"/>
    </row>
    <row r="81" spans="1:25" x14ac:dyDescent="0.2">
      <c r="A81" s="125">
        <f>TypeListTemplate!A81</f>
        <v>0</v>
      </c>
      <c r="B81" s="30">
        <f>TypeListTemplate!B81</f>
        <v>0</v>
      </c>
      <c r="C81" s="125">
        <f>TypeListTemplate!C81</f>
        <v>0</v>
      </c>
      <c r="D81" s="93">
        <f>TypeListTemplate!D81</f>
        <v>0</v>
      </c>
      <c r="E81" s="93">
        <f>TypeListTemplate!E81</f>
        <v>0</v>
      </c>
      <c r="F81" s="93">
        <f>TypeListTemplate!F81</f>
        <v>0</v>
      </c>
      <c r="G81" s="93">
        <f>TypeListTemplate!G81</f>
        <v>0</v>
      </c>
      <c r="H81" s="95">
        <f>TypeListTemplate!H81</f>
        <v>0</v>
      </c>
      <c r="I81" s="150">
        <f>TypeListTemplate!I81</f>
        <v>0</v>
      </c>
      <c r="J81" s="150">
        <f>TypeListTemplate!J81</f>
        <v>0</v>
      </c>
      <c r="K81" s="150">
        <f>TypeListTemplate!K81</f>
        <v>0</v>
      </c>
      <c r="L81" s="150">
        <f>TypeListTemplate!L81</f>
        <v>0</v>
      </c>
      <c r="M81" s="150">
        <f>TypeListTemplate!M81</f>
        <v>0</v>
      </c>
      <c r="N81" s="150">
        <f>TypeListTemplate!N81</f>
        <v>0</v>
      </c>
      <c r="O81" s="150">
        <f>TypeListTemplate!O81</f>
        <v>0</v>
      </c>
      <c r="P81" s="150">
        <f>TypeListTemplate!P81</f>
        <v>0</v>
      </c>
      <c r="Q81" s="150">
        <f>TypeListTemplate!Q81</f>
        <v>0</v>
      </c>
      <c r="R81" s="93"/>
      <c r="S81" s="93"/>
      <c r="T81" s="93"/>
      <c r="U81" s="93"/>
      <c r="V81" s="93"/>
      <c r="W81" s="93"/>
      <c r="X81" s="93"/>
      <c r="Y81" s="93"/>
    </row>
    <row r="82" spans="1:25" x14ac:dyDescent="0.2">
      <c r="A82" s="125">
        <f>TypeListTemplate!A82</f>
        <v>0</v>
      </c>
      <c r="B82" s="30">
        <f>TypeListTemplate!B82</f>
        <v>0</v>
      </c>
      <c r="C82" s="125">
        <f>TypeListTemplate!C82</f>
        <v>0</v>
      </c>
      <c r="D82" s="93">
        <f>TypeListTemplate!D82</f>
        <v>0</v>
      </c>
      <c r="E82" s="93">
        <f>TypeListTemplate!E82</f>
        <v>0</v>
      </c>
      <c r="F82" s="93">
        <f>TypeListTemplate!F82</f>
        <v>0</v>
      </c>
      <c r="G82" s="93">
        <f>TypeListTemplate!G82</f>
        <v>0</v>
      </c>
      <c r="H82" s="95">
        <f>TypeListTemplate!H82</f>
        <v>0</v>
      </c>
      <c r="I82" s="150">
        <f>TypeListTemplate!I82</f>
        <v>0</v>
      </c>
      <c r="J82" s="150">
        <f>TypeListTemplate!J82</f>
        <v>0</v>
      </c>
      <c r="K82" s="150">
        <f>TypeListTemplate!K82</f>
        <v>0</v>
      </c>
      <c r="L82" s="150">
        <f>TypeListTemplate!L82</f>
        <v>0</v>
      </c>
      <c r="M82" s="150">
        <f>TypeListTemplate!M82</f>
        <v>0</v>
      </c>
      <c r="N82" s="150">
        <f>TypeListTemplate!N82</f>
        <v>0</v>
      </c>
      <c r="O82" s="150">
        <f>TypeListTemplate!O82</f>
        <v>0</v>
      </c>
      <c r="P82" s="150">
        <f>TypeListTemplate!P82</f>
        <v>0</v>
      </c>
      <c r="Q82" s="150">
        <f>TypeListTemplate!Q82</f>
        <v>0</v>
      </c>
      <c r="R82" s="93"/>
      <c r="S82" s="93"/>
      <c r="T82" s="93"/>
      <c r="U82" s="93"/>
      <c r="V82" s="93"/>
      <c r="W82" s="93"/>
      <c r="X82" s="93"/>
      <c r="Y82" s="93"/>
    </row>
    <row r="83" spans="1:25" x14ac:dyDescent="0.2">
      <c r="A83" s="125">
        <f>TypeListTemplate!A83</f>
        <v>0</v>
      </c>
      <c r="B83" s="30">
        <f>TypeListTemplate!B83</f>
        <v>0</v>
      </c>
      <c r="C83" s="125">
        <f>TypeListTemplate!C83</f>
        <v>0</v>
      </c>
      <c r="D83" s="93">
        <f>TypeListTemplate!D83</f>
        <v>0</v>
      </c>
      <c r="E83" s="93">
        <f>TypeListTemplate!E83</f>
        <v>0</v>
      </c>
      <c r="F83" s="93">
        <f>TypeListTemplate!F83</f>
        <v>0</v>
      </c>
      <c r="G83" s="93">
        <f>TypeListTemplate!G83</f>
        <v>0</v>
      </c>
      <c r="H83" s="95">
        <f>TypeListTemplate!H83</f>
        <v>0</v>
      </c>
      <c r="I83" s="150">
        <f>TypeListTemplate!I83</f>
        <v>0</v>
      </c>
      <c r="J83" s="150">
        <f>TypeListTemplate!J83</f>
        <v>0</v>
      </c>
      <c r="K83" s="150">
        <f>TypeListTemplate!K83</f>
        <v>0</v>
      </c>
      <c r="L83" s="150">
        <f>TypeListTemplate!L83</f>
        <v>0</v>
      </c>
      <c r="M83" s="150">
        <f>TypeListTemplate!M83</f>
        <v>0</v>
      </c>
      <c r="N83" s="150">
        <f>TypeListTemplate!N83</f>
        <v>0</v>
      </c>
      <c r="O83" s="150">
        <f>TypeListTemplate!O83</f>
        <v>0</v>
      </c>
      <c r="P83" s="150">
        <f>TypeListTemplate!P83</f>
        <v>0</v>
      </c>
      <c r="Q83" s="150">
        <f>TypeListTemplate!Q83</f>
        <v>0</v>
      </c>
      <c r="R83" s="93"/>
      <c r="S83" s="93"/>
      <c r="T83" s="93"/>
      <c r="U83" s="93"/>
      <c r="V83" s="93"/>
      <c r="W83" s="93"/>
      <c r="X83" s="93"/>
      <c r="Y83" s="93"/>
    </row>
    <row r="84" spans="1:25" x14ac:dyDescent="0.2">
      <c r="A84" s="125">
        <f>TypeListTemplate!A84</f>
        <v>0</v>
      </c>
      <c r="B84" s="30">
        <f>TypeListTemplate!B84</f>
        <v>0</v>
      </c>
      <c r="C84" s="125">
        <f>TypeListTemplate!C84</f>
        <v>0</v>
      </c>
      <c r="D84" s="93">
        <f>TypeListTemplate!D84</f>
        <v>0</v>
      </c>
      <c r="E84" s="93">
        <f>TypeListTemplate!E84</f>
        <v>0</v>
      </c>
      <c r="F84" s="93">
        <f>TypeListTemplate!F84</f>
        <v>0</v>
      </c>
      <c r="G84" s="93">
        <f>TypeListTemplate!G84</f>
        <v>0</v>
      </c>
      <c r="H84" s="95">
        <f>TypeListTemplate!H84</f>
        <v>0</v>
      </c>
      <c r="I84" s="150">
        <f>TypeListTemplate!I84</f>
        <v>0</v>
      </c>
      <c r="J84" s="150">
        <f>TypeListTemplate!J84</f>
        <v>0</v>
      </c>
      <c r="K84" s="150">
        <f>TypeListTemplate!K84</f>
        <v>0</v>
      </c>
      <c r="L84" s="150">
        <f>TypeListTemplate!L84</f>
        <v>0</v>
      </c>
      <c r="M84" s="150">
        <f>TypeListTemplate!M84</f>
        <v>0</v>
      </c>
      <c r="N84" s="150">
        <f>TypeListTemplate!N84</f>
        <v>0</v>
      </c>
      <c r="O84" s="150">
        <f>TypeListTemplate!O84</f>
        <v>0</v>
      </c>
      <c r="P84" s="150">
        <f>TypeListTemplate!P84</f>
        <v>0</v>
      </c>
      <c r="Q84" s="150">
        <f>TypeListTemplate!Q84</f>
        <v>0</v>
      </c>
      <c r="R84" s="93"/>
      <c r="S84" s="93"/>
      <c r="T84" s="93"/>
      <c r="U84" s="93"/>
      <c r="V84" s="93"/>
      <c r="W84" s="93"/>
      <c r="X84" s="93"/>
      <c r="Y84" s="93"/>
    </row>
    <row r="85" spans="1:25" x14ac:dyDescent="0.2">
      <c r="A85" s="125">
        <f>TypeListTemplate!A85</f>
        <v>0</v>
      </c>
      <c r="B85" s="30">
        <f>TypeListTemplate!B85</f>
        <v>0</v>
      </c>
      <c r="C85" s="125">
        <f>TypeListTemplate!C85</f>
        <v>0</v>
      </c>
      <c r="D85" s="93">
        <f>TypeListTemplate!D85</f>
        <v>0</v>
      </c>
      <c r="E85" s="93">
        <f>TypeListTemplate!E85</f>
        <v>0</v>
      </c>
      <c r="F85" s="93">
        <f>TypeListTemplate!F85</f>
        <v>0</v>
      </c>
      <c r="G85" s="93">
        <f>TypeListTemplate!G85</f>
        <v>0</v>
      </c>
      <c r="H85" s="95">
        <f>TypeListTemplate!H85</f>
        <v>0</v>
      </c>
      <c r="I85" s="150">
        <f>TypeListTemplate!I85</f>
        <v>0</v>
      </c>
      <c r="J85" s="150">
        <f>TypeListTemplate!J85</f>
        <v>0</v>
      </c>
      <c r="K85" s="150">
        <f>TypeListTemplate!K85</f>
        <v>0</v>
      </c>
      <c r="L85" s="150">
        <f>TypeListTemplate!L85</f>
        <v>0</v>
      </c>
      <c r="M85" s="150">
        <f>TypeListTemplate!M85</f>
        <v>0</v>
      </c>
      <c r="N85" s="150">
        <f>TypeListTemplate!N85</f>
        <v>0</v>
      </c>
      <c r="O85" s="150">
        <f>TypeListTemplate!O85</f>
        <v>0</v>
      </c>
      <c r="P85" s="150">
        <f>TypeListTemplate!P85</f>
        <v>0</v>
      </c>
      <c r="Q85" s="150">
        <f>TypeListTemplate!Q85</f>
        <v>0</v>
      </c>
      <c r="R85" s="93"/>
      <c r="S85" s="93"/>
      <c r="T85" s="93"/>
      <c r="U85" s="93"/>
      <c r="V85" s="93"/>
      <c r="W85" s="93"/>
      <c r="X85" s="93"/>
      <c r="Y85" s="93"/>
    </row>
    <row r="86" spans="1:25" x14ac:dyDescent="0.2">
      <c r="A86" s="125">
        <f>TypeListTemplate!A86</f>
        <v>0</v>
      </c>
      <c r="B86" s="30">
        <f>TypeListTemplate!B86</f>
        <v>0</v>
      </c>
      <c r="C86" s="125">
        <f>TypeListTemplate!C86</f>
        <v>0</v>
      </c>
      <c r="D86" s="93">
        <f>TypeListTemplate!D86</f>
        <v>0</v>
      </c>
      <c r="E86" s="93">
        <f>TypeListTemplate!E86</f>
        <v>0</v>
      </c>
      <c r="F86" s="93">
        <f>TypeListTemplate!F86</f>
        <v>0</v>
      </c>
      <c r="G86" s="93">
        <f>TypeListTemplate!G86</f>
        <v>0</v>
      </c>
      <c r="H86" s="95">
        <f>TypeListTemplate!H86</f>
        <v>0</v>
      </c>
      <c r="I86" s="150">
        <f>TypeListTemplate!I86</f>
        <v>0</v>
      </c>
      <c r="J86" s="150">
        <f>TypeListTemplate!J86</f>
        <v>0</v>
      </c>
      <c r="K86" s="150">
        <f>TypeListTemplate!K86</f>
        <v>0</v>
      </c>
      <c r="L86" s="150">
        <f>TypeListTemplate!L86</f>
        <v>0</v>
      </c>
      <c r="M86" s="150">
        <f>TypeListTemplate!M86</f>
        <v>0</v>
      </c>
      <c r="N86" s="150">
        <f>TypeListTemplate!N86</f>
        <v>0</v>
      </c>
      <c r="O86" s="150">
        <f>TypeListTemplate!O86</f>
        <v>0</v>
      </c>
      <c r="P86" s="150">
        <f>TypeListTemplate!P86</f>
        <v>0</v>
      </c>
      <c r="Q86" s="150">
        <f>TypeListTemplate!Q86</f>
        <v>0</v>
      </c>
      <c r="R86" s="93"/>
      <c r="S86" s="93"/>
      <c r="T86" s="93"/>
      <c r="U86" s="93"/>
      <c r="V86" s="93"/>
      <c r="W86" s="93"/>
      <c r="X86" s="93"/>
      <c r="Y86" s="93"/>
    </row>
    <row r="87" spans="1:25" x14ac:dyDescent="0.2">
      <c r="A87" s="125">
        <f>TypeListTemplate!A87</f>
        <v>0</v>
      </c>
      <c r="B87" s="30">
        <f>TypeListTemplate!B87</f>
        <v>0</v>
      </c>
      <c r="C87" s="125">
        <f>TypeListTemplate!C87</f>
        <v>0</v>
      </c>
      <c r="D87" s="93">
        <f>TypeListTemplate!D87</f>
        <v>0</v>
      </c>
      <c r="E87" s="93">
        <f>TypeListTemplate!E87</f>
        <v>0</v>
      </c>
      <c r="F87" s="93">
        <f>TypeListTemplate!F87</f>
        <v>0</v>
      </c>
      <c r="G87" s="93">
        <f>TypeListTemplate!G87</f>
        <v>0</v>
      </c>
      <c r="H87" s="95">
        <f>TypeListTemplate!H87</f>
        <v>0</v>
      </c>
      <c r="I87" s="150">
        <f>TypeListTemplate!I87</f>
        <v>0</v>
      </c>
      <c r="J87" s="150">
        <f>TypeListTemplate!J87</f>
        <v>0</v>
      </c>
      <c r="K87" s="150">
        <f>TypeListTemplate!K87</f>
        <v>0</v>
      </c>
      <c r="L87" s="150">
        <f>TypeListTemplate!L87</f>
        <v>0</v>
      </c>
      <c r="M87" s="150">
        <f>TypeListTemplate!M87</f>
        <v>0</v>
      </c>
      <c r="N87" s="150">
        <f>TypeListTemplate!N87</f>
        <v>0</v>
      </c>
      <c r="O87" s="150">
        <f>TypeListTemplate!O87</f>
        <v>0</v>
      </c>
      <c r="P87" s="150">
        <f>TypeListTemplate!P87</f>
        <v>0</v>
      </c>
      <c r="Q87" s="150">
        <f>TypeListTemplate!Q87</f>
        <v>0</v>
      </c>
      <c r="R87" s="93"/>
      <c r="S87" s="93"/>
      <c r="T87" s="93"/>
      <c r="U87" s="93"/>
      <c r="V87" s="93"/>
      <c r="W87" s="93"/>
      <c r="X87" s="93"/>
      <c r="Y87" s="93"/>
    </row>
    <row r="88" spans="1:25" x14ac:dyDescent="0.2">
      <c r="A88" s="125">
        <f>TypeListTemplate!A88</f>
        <v>0</v>
      </c>
      <c r="B88" s="30">
        <f>TypeListTemplate!B88</f>
        <v>0</v>
      </c>
      <c r="C88" s="125">
        <f>TypeListTemplate!C88</f>
        <v>0</v>
      </c>
      <c r="D88" s="93">
        <f>TypeListTemplate!D88</f>
        <v>0</v>
      </c>
      <c r="E88" s="93">
        <f>TypeListTemplate!E88</f>
        <v>0</v>
      </c>
      <c r="F88" s="93">
        <f>TypeListTemplate!F88</f>
        <v>0</v>
      </c>
      <c r="G88" s="93">
        <f>TypeListTemplate!G88</f>
        <v>0</v>
      </c>
      <c r="H88" s="95">
        <f>TypeListTemplate!H88</f>
        <v>0</v>
      </c>
      <c r="I88" s="150">
        <f>TypeListTemplate!I88</f>
        <v>0</v>
      </c>
      <c r="J88" s="150">
        <f>TypeListTemplate!J88</f>
        <v>0</v>
      </c>
      <c r="K88" s="150">
        <f>TypeListTemplate!K88</f>
        <v>0</v>
      </c>
      <c r="L88" s="150">
        <f>TypeListTemplate!L88</f>
        <v>0</v>
      </c>
      <c r="M88" s="150">
        <f>TypeListTemplate!M88</f>
        <v>0</v>
      </c>
      <c r="N88" s="150">
        <f>TypeListTemplate!N88</f>
        <v>0</v>
      </c>
      <c r="O88" s="150">
        <f>TypeListTemplate!O88</f>
        <v>0</v>
      </c>
      <c r="P88" s="150">
        <f>TypeListTemplate!P88</f>
        <v>0</v>
      </c>
      <c r="Q88" s="150">
        <f>TypeListTemplate!Q88</f>
        <v>0</v>
      </c>
      <c r="R88" s="93"/>
      <c r="S88" s="93"/>
      <c r="T88" s="93"/>
      <c r="U88" s="93"/>
      <c r="V88" s="93"/>
      <c r="W88" s="93"/>
      <c r="X88" s="93"/>
      <c r="Y88" s="93"/>
    </row>
    <row r="89" spans="1:25" x14ac:dyDescent="0.2">
      <c r="A89" s="125">
        <f>TypeListTemplate!A89</f>
        <v>0</v>
      </c>
      <c r="B89" s="30">
        <f>TypeListTemplate!B89</f>
        <v>0</v>
      </c>
      <c r="C89" s="125">
        <f>TypeListTemplate!C89</f>
        <v>0</v>
      </c>
      <c r="D89" s="93">
        <f>TypeListTemplate!D89</f>
        <v>0</v>
      </c>
      <c r="E89" s="93">
        <f>TypeListTemplate!E89</f>
        <v>0</v>
      </c>
      <c r="F89" s="93">
        <f>TypeListTemplate!F89</f>
        <v>0</v>
      </c>
      <c r="G89" s="93">
        <f>TypeListTemplate!G89</f>
        <v>0</v>
      </c>
      <c r="H89" s="95">
        <f>TypeListTemplate!H89</f>
        <v>0</v>
      </c>
      <c r="I89" s="150">
        <f>TypeListTemplate!I89</f>
        <v>0</v>
      </c>
      <c r="J89" s="150">
        <f>TypeListTemplate!J89</f>
        <v>0</v>
      </c>
      <c r="K89" s="150">
        <f>TypeListTemplate!K89</f>
        <v>0</v>
      </c>
      <c r="L89" s="150">
        <f>TypeListTemplate!L89</f>
        <v>0</v>
      </c>
      <c r="M89" s="150">
        <f>TypeListTemplate!M89</f>
        <v>0</v>
      </c>
      <c r="N89" s="150">
        <f>TypeListTemplate!N89</f>
        <v>0</v>
      </c>
      <c r="O89" s="150">
        <f>TypeListTemplate!O89</f>
        <v>0</v>
      </c>
      <c r="P89" s="150">
        <f>TypeListTemplate!P89</f>
        <v>0</v>
      </c>
      <c r="Q89" s="150">
        <f>TypeListTemplate!Q89</f>
        <v>0</v>
      </c>
      <c r="R89" s="93"/>
      <c r="S89" s="93"/>
      <c r="T89" s="93"/>
      <c r="U89" s="93"/>
      <c r="V89" s="93"/>
      <c r="W89" s="93"/>
      <c r="X89" s="93"/>
      <c r="Y89" s="93"/>
    </row>
    <row r="90" spans="1:25" x14ac:dyDescent="0.2">
      <c r="A90" s="125">
        <f>TypeListTemplate!A90</f>
        <v>0</v>
      </c>
      <c r="B90" s="30">
        <f>TypeListTemplate!B90</f>
        <v>0</v>
      </c>
      <c r="C90" s="125">
        <f>TypeListTemplate!C90</f>
        <v>0</v>
      </c>
      <c r="D90" s="93">
        <f>TypeListTemplate!D90</f>
        <v>0</v>
      </c>
      <c r="E90" s="93">
        <f>TypeListTemplate!E90</f>
        <v>0</v>
      </c>
      <c r="F90" s="93">
        <f>TypeListTemplate!F90</f>
        <v>0</v>
      </c>
      <c r="G90" s="93">
        <f>TypeListTemplate!G90</f>
        <v>0</v>
      </c>
      <c r="H90" s="95">
        <f>TypeListTemplate!H90</f>
        <v>0</v>
      </c>
      <c r="I90" s="150">
        <f>TypeListTemplate!I90</f>
        <v>0</v>
      </c>
      <c r="J90" s="150">
        <f>TypeListTemplate!J90</f>
        <v>0</v>
      </c>
      <c r="K90" s="150">
        <f>TypeListTemplate!K90</f>
        <v>0</v>
      </c>
      <c r="L90" s="150">
        <f>TypeListTemplate!L90</f>
        <v>0</v>
      </c>
      <c r="M90" s="150">
        <f>TypeListTemplate!M90</f>
        <v>0</v>
      </c>
      <c r="N90" s="150">
        <f>TypeListTemplate!N90</f>
        <v>0</v>
      </c>
      <c r="O90" s="150">
        <f>TypeListTemplate!O90</f>
        <v>0</v>
      </c>
      <c r="P90" s="150">
        <f>TypeListTemplate!P90</f>
        <v>0</v>
      </c>
      <c r="Q90" s="150">
        <f>TypeListTemplate!Q90</f>
        <v>0</v>
      </c>
      <c r="R90" s="93"/>
      <c r="S90" s="93"/>
      <c r="T90" s="93"/>
      <c r="U90" s="93"/>
      <c r="V90" s="93"/>
      <c r="W90" s="93"/>
      <c r="X90" s="93"/>
      <c r="Y90" s="93"/>
    </row>
    <row r="91" spans="1:25" x14ac:dyDescent="0.2">
      <c r="A91" s="125">
        <f>TypeListTemplate!A91</f>
        <v>0</v>
      </c>
      <c r="B91" s="30">
        <f>TypeListTemplate!B91</f>
        <v>0</v>
      </c>
      <c r="C91" s="125">
        <f>TypeListTemplate!C91</f>
        <v>0</v>
      </c>
      <c r="D91" s="93">
        <f>TypeListTemplate!D91</f>
        <v>0</v>
      </c>
      <c r="E91" s="93">
        <f>TypeListTemplate!E91</f>
        <v>0</v>
      </c>
      <c r="F91" s="93">
        <f>TypeListTemplate!F91</f>
        <v>0</v>
      </c>
      <c r="G91" s="93">
        <f>TypeListTemplate!G91</f>
        <v>0</v>
      </c>
      <c r="H91" s="95">
        <f>TypeListTemplate!H91</f>
        <v>0</v>
      </c>
      <c r="I91" s="150">
        <f>TypeListTemplate!I91</f>
        <v>0</v>
      </c>
      <c r="J91" s="150">
        <f>TypeListTemplate!J91</f>
        <v>0</v>
      </c>
      <c r="K91" s="150">
        <f>TypeListTemplate!K91</f>
        <v>0</v>
      </c>
      <c r="L91" s="150">
        <f>TypeListTemplate!L91</f>
        <v>0</v>
      </c>
      <c r="M91" s="150">
        <f>TypeListTemplate!M91</f>
        <v>0</v>
      </c>
      <c r="N91" s="150">
        <f>TypeListTemplate!N91</f>
        <v>0</v>
      </c>
      <c r="O91" s="150">
        <f>TypeListTemplate!O91</f>
        <v>0</v>
      </c>
      <c r="P91" s="150">
        <f>TypeListTemplate!P91</f>
        <v>0</v>
      </c>
      <c r="Q91" s="150">
        <f>TypeListTemplate!Q91</f>
        <v>0</v>
      </c>
      <c r="R91" s="93"/>
      <c r="S91" s="93"/>
      <c r="T91" s="93"/>
      <c r="U91" s="93"/>
      <c r="V91" s="93"/>
      <c r="W91" s="93"/>
      <c r="X91" s="93"/>
      <c r="Y91" s="93"/>
    </row>
    <row r="92" spans="1:25" x14ac:dyDescent="0.2">
      <c r="A92" s="125">
        <f>TypeListTemplate!A92</f>
        <v>0</v>
      </c>
      <c r="B92" s="30">
        <f>TypeListTemplate!B92</f>
        <v>0</v>
      </c>
      <c r="C92" s="125">
        <f>TypeListTemplate!C92</f>
        <v>0</v>
      </c>
      <c r="D92" s="93">
        <f>TypeListTemplate!D92</f>
        <v>0</v>
      </c>
      <c r="E92" s="93">
        <f>TypeListTemplate!E92</f>
        <v>0</v>
      </c>
      <c r="F92" s="93">
        <f>TypeListTemplate!F92</f>
        <v>0</v>
      </c>
      <c r="G92" s="93">
        <f>TypeListTemplate!G92</f>
        <v>0</v>
      </c>
      <c r="H92" s="95">
        <f>TypeListTemplate!H92</f>
        <v>0</v>
      </c>
      <c r="I92" s="150">
        <f>TypeListTemplate!I92</f>
        <v>0</v>
      </c>
      <c r="J92" s="150">
        <f>TypeListTemplate!J92</f>
        <v>0</v>
      </c>
      <c r="K92" s="150">
        <f>TypeListTemplate!K92</f>
        <v>0</v>
      </c>
      <c r="L92" s="150">
        <f>TypeListTemplate!L92</f>
        <v>0</v>
      </c>
      <c r="M92" s="150">
        <f>TypeListTemplate!M92</f>
        <v>0</v>
      </c>
      <c r="N92" s="150">
        <f>TypeListTemplate!N92</f>
        <v>0</v>
      </c>
      <c r="O92" s="150">
        <f>TypeListTemplate!O92</f>
        <v>0</v>
      </c>
      <c r="P92" s="150">
        <f>TypeListTemplate!P92</f>
        <v>0</v>
      </c>
      <c r="Q92" s="150">
        <f>TypeListTemplate!Q92</f>
        <v>0</v>
      </c>
      <c r="R92" s="93"/>
      <c r="S92" s="93"/>
      <c r="T92" s="93"/>
      <c r="U92" s="93"/>
      <c r="V92" s="93"/>
      <c r="W92" s="93"/>
      <c r="X92" s="93"/>
      <c r="Y92" s="93"/>
    </row>
    <row r="93" spans="1:25" x14ac:dyDescent="0.2">
      <c r="A93" s="125">
        <f>TypeListTemplate!A93</f>
        <v>0</v>
      </c>
      <c r="B93" s="30">
        <f>TypeListTemplate!B93</f>
        <v>0</v>
      </c>
      <c r="C93" s="125">
        <f>TypeListTemplate!C93</f>
        <v>0</v>
      </c>
      <c r="D93" s="93">
        <f>TypeListTemplate!D93</f>
        <v>0</v>
      </c>
      <c r="E93" s="93">
        <f>TypeListTemplate!E93</f>
        <v>0</v>
      </c>
      <c r="F93" s="93">
        <f>TypeListTemplate!F93</f>
        <v>0</v>
      </c>
      <c r="G93" s="93">
        <f>TypeListTemplate!G93</f>
        <v>0</v>
      </c>
      <c r="H93" s="95">
        <f>TypeListTemplate!H93</f>
        <v>0</v>
      </c>
      <c r="I93" s="150">
        <f>TypeListTemplate!I93</f>
        <v>0</v>
      </c>
      <c r="J93" s="150">
        <f>TypeListTemplate!J93</f>
        <v>0</v>
      </c>
      <c r="K93" s="150">
        <f>TypeListTemplate!K93</f>
        <v>0</v>
      </c>
      <c r="L93" s="150">
        <f>TypeListTemplate!L93</f>
        <v>0</v>
      </c>
      <c r="M93" s="150">
        <f>TypeListTemplate!M93</f>
        <v>0</v>
      </c>
      <c r="N93" s="150">
        <f>TypeListTemplate!N93</f>
        <v>0</v>
      </c>
      <c r="O93" s="150">
        <f>TypeListTemplate!O93</f>
        <v>0</v>
      </c>
      <c r="P93" s="150">
        <f>TypeListTemplate!P93</f>
        <v>0</v>
      </c>
      <c r="Q93" s="150">
        <f>TypeListTemplate!Q93</f>
        <v>0</v>
      </c>
      <c r="R93" s="93"/>
      <c r="S93" s="93"/>
      <c r="T93" s="93"/>
      <c r="U93" s="93"/>
      <c r="V93" s="93"/>
      <c r="W93" s="93"/>
      <c r="X93" s="93"/>
      <c r="Y93" s="93"/>
    </row>
    <row r="94" spans="1:25" x14ac:dyDescent="0.2">
      <c r="A94" s="125">
        <f>TypeListTemplate!A94</f>
        <v>0</v>
      </c>
      <c r="B94" s="30">
        <f>TypeListTemplate!B94</f>
        <v>0</v>
      </c>
      <c r="C94" s="125">
        <f>TypeListTemplate!C94</f>
        <v>0</v>
      </c>
      <c r="D94" s="93">
        <f>TypeListTemplate!D94</f>
        <v>0</v>
      </c>
      <c r="E94" s="93">
        <f>TypeListTemplate!E94</f>
        <v>0</v>
      </c>
      <c r="F94" s="93">
        <f>TypeListTemplate!F94</f>
        <v>0</v>
      </c>
      <c r="G94" s="93">
        <f>TypeListTemplate!G94</f>
        <v>0</v>
      </c>
      <c r="H94" s="95">
        <f>TypeListTemplate!H94</f>
        <v>0</v>
      </c>
      <c r="I94" s="150">
        <f>TypeListTemplate!I94</f>
        <v>0</v>
      </c>
      <c r="J94" s="150">
        <f>TypeListTemplate!J94</f>
        <v>0</v>
      </c>
      <c r="K94" s="150">
        <f>TypeListTemplate!K94</f>
        <v>0</v>
      </c>
      <c r="L94" s="150">
        <f>TypeListTemplate!L94</f>
        <v>0</v>
      </c>
      <c r="M94" s="150">
        <f>TypeListTemplate!M94</f>
        <v>0</v>
      </c>
      <c r="N94" s="150">
        <f>TypeListTemplate!N94</f>
        <v>0</v>
      </c>
      <c r="O94" s="150">
        <f>TypeListTemplate!O94</f>
        <v>0</v>
      </c>
      <c r="P94" s="150">
        <f>TypeListTemplate!P94</f>
        <v>0</v>
      </c>
      <c r="Q94" s="150">
        <f>TypeListTemplate!Q94</f>
        <v>0</v>
      </c>
      <c r="R94" s="93"/>
      <c r="S94" s="93"/>
      <c r="T94" s="93"/>
      <c r="U94" s="93"/>
      <c r="V94" s="93"/>
      <c r="W94" s="93"/>
      <c r="X94" s="93"/>
      <c r="Y94" s="93"/>
    </row>
    <row r="95" spans="1:25" x14ac:dyDescent="0.2">
      <c r="A95" s="125">
        <f>TypeListTemplate!A95</f>
        <v>0</v>
      </c>
      <c r="B95" s="30">
        <f>TypeListTemplate!B95</f>
        <v>0</v>
      </c>
      <c r="C95" s="125">
        <f>TypeListTemplate!C95</f>
        <v>0</v>
      </c>
      <c r="D95" s="93">
        <f>TypeListTemplate!D95</f>
        <v>0</v>
      </c>
      <c r="E95" s="93">
        <f>TypeListTemplate!E95</f>
        <v>0</v>
      </c>
      <c r="F95" s="93">
        <f>TypeListTemplate!F95</f>
        <v>0</v>
      </c>
      <c r="G95" s="93">
        <f>TypeListTemplate!G95</f>
        <v>0</v>
      </c>
      <c r="H95" s="95">
        <f>TypeListTemplate!H95</f>
        <v>0</v>
      </c>
      <c r="I95" s="150">
        <f>TypeListTemplate!I95</f>
        <v>0</v>
      </c>
      <c r="J95" s="150">
        <f>TypeListTemplate!J95</f>
        <v>0</v>
      </c>
      <c r="K95" s="150">
        <f>TypeListTemplate!K95</f>
        <v>0</v>
      </c>
      <c r="L95" s="150">
        <f>TypeListTemplate!L95</f>
        <v>0</v>
      </c>
      <c r="M95" s="150">
        <f>TypeListTemplate!M95</f>
        <v>0</v>
      </c>
      <c r="N95" s="150">
        <f>TypeListTemplate!N95</f>
        <v>0</v>
      </c>
      <c r="O95" s="150">
        <f>TypeListTemplate!O95</f>
        <v>0</v>
      </c>
      <c r="P95" s="150">
        <f>TypeListTemplate!P95</f>
        <v>0</v>
      </c>
      <c r="Q95" s="150">
        <f>TypeListTemplate!Q95</f>
        <v>0</v>
      </c>
      <c r="R95" s="93"/>
      <c r="S95" s="93"/>
      <c r="T95" s="93"/>
      <c r="U95" s="93"/>
      <c r="V95" s="93"/>
      <c r="W95" s="93"/>
      <c r="X95" s="93"/>
      <c r="Y95" s="93"/>
    </row>
    <row r="96" spans="1:25" x14ac:dyDescent="0.2">
      <c r="A96" s="153"/>
      <c r="B96" s="154"/>
      <c r="C96" s="153"/>
      <c r="D96" s="155"/>
      <c r="E96" s="155"/>
      <c r="F96" s="155"/>
      <c r="H96" s="156"/>
      <c r="I96" s="155"/>
      <c r="J96" s="157"/>
      <c r="K96" s="157"/>
      <c r="L96" s="157"/>
      <c r="M96" s="155"/>
      <c r="N96" s="155"/>
      <c r="O96" s="157"/>
      <c r="P96" s="155"/>
      <c r="Q96" s="155"/>
    </row>
    <row r="97" spans="10:10" x14ac:dyDescent="0.2">
      <c r="J97" s="157"/>
    </row>
  </sheetData>
  <pageMargins left="0.75" right="0.75" top="1" bottom="1" header="0.5" footer="0.5"/>
  <pageSetup paperSize="8" scale="5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A141"/>
  <sheetViews>
    <sheetView workbookViewId="0">
      <selection activeCell="A2" sqref="A2"/>
    </sheetView>
  </sheetViews>
  <sheetFormatPr defaultColWidth="9.140625" defaultRowHeight="12.75" x14ac:dyDescent="0.2"/>
  <cols>
    <col min="1" max="1" width="18.5703125" style="221" customWidth="1"/>
    <col min="2" max="2" width="9.140625" style="220"/>
    <col min="3" max="3" width="7.28515625" style="219" customWidth="1"/>
    <col min="4" max="4" width="7" style="217" customWidth="1"/>
    <col min="5" max="5" width="5.28515625" style="217" customWidth="1"/>
    <col min="6" max="6" width="7" style="217" customWidth="1"/>
    <col min="7" max="7" width="6.7109375" style="217" customWidth="1"/>
    <col min="8" max="8" width="17.140625" style="218" customWidth="1"/>
    <col min="9" max="9" width="11.85546875" style="217" customWidth="1"/>
    <col min="10" max="16384" width="9.140625" style="217"/>
  </cols>
  <sheetData>
    <row r="1" spans="1:27" s="231" customFormat="1" x14ac:dyDescent="0.2">
      <c r="A1" s="134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9" t="s">
        <v>212</v>
      </c>
      <c r="I1" s="232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/>
      <c r="S1" s="28"/>
      <c r="T1" s="23"/>
      <c r="U1" s="28"/>
      <c r="V1" s="23"/>
      <c r="W1" s="28"/>
      <c r="X1" s="23"/>
    </row>
    <row r="2" spans="1:27" s="220" customFormat="1" x14ac:dyDescent="0.2">
      <c r="A2" s="118" t="str">
        <f>VLOOKUP(DriveSel!E20,C8:Y71,DriveSel!D18)</f>
        <v>ACS880-01-246A-3</v>
      </c>
      <c r="B2" s="30" t="e">
        <f>VLOOKUP(#REF!,C8:X70,7)</f>
        <v>#REF!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230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/>
      <c r="S2" s="39"/>
      <c r="T2" s="41"/>
      <c r="U2" s="39"/>
      <c r="V2" s="42"/>
      <c r="W2" s="39"/>
      <c r="X2" s="41"/>
    </row>
    <row r="3" spans="1:27" s="220" customFormat="1" x14ac:dyDescent="0.2">
      <c r="A3" s="135" t="s">
        <v>218</v>
      </c>
      <c r="B3" s="43" t="s">
        <v>218</v>
      </c>
      <c r="C3" s="31" t="s">
        <v>915</v>
      </c>
      <c r="D3" s="33" t="s">
        <v>154</v>
      </c>
      <c r="E3" s="33"/>
      <c r="F3" s="33" t="s">
        <v>156</v>
      </c>
      <c r="G3" s="36"/>
      <c r="H3" s="44" t="s">
        <v>158</v>
      </c>
      <c r="I3" s="230"/>
      <c r="J3" s="37" t="s">
        <v>160</v>
      </c>
      <c r="K3" s="36"/>
      <c r="L3" s="36" t="s">
        <v>161</v>
      </c>
      <c r="M3" s="36"/>
      <c r="N3" s="37" t="s">
        <v>164</v>
      </c>
      <c r="O3" s="36"/>
      <c r="P3" s="33" t="s">
        <v>914</v>
      </c>
      <c r="Q3" s="39"/>
      <c r="R3" s="40"/>
      <c r="S3" s="39"/>
      <c r="T3" s="42"/>
      <c r="U3" s="39"/>
      <c r="V3" s="41"/>
      <c r="W3" s="39"/>
      <c r="X3" s="42"/>
      <c r="AA3" s="30"/>
    </row>
    <row r="4" spans="1:27" s="228" customFormat="1" ht="11.25" x14ac:dyDescent="0.2">
      <c r="A4" s="136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229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116"/>
      <c r="S4" s="51"/>
      <c r="T4" s="51"/>
      <c r="U4" s="51"/>
      <c r="V4" s="52"/>
      <c r="W4" s="51"/>
      <c r="X4" s="51"/>
    </row>
    <row r="5" spans="1:27" s="226" customFormat="1" x14ac:dyDescent="0.2">
      <c r="A5" s="137" t="s">
        <v>227</v>
      </c>
      <c r="B5" s="55" t="s">
        <v>228</v>
      </c>
      <c r="C5" s="56"/>
      <c r="D5" s="57" t="s">
        <v>229</v>
      </c>
      <c r="E5" s="57"/>
      <c r="F5" s="57" t="s">
        <v>229</v>
      </c>
      <c r="G5" s="58"/>
      <c r="H5" s="59" t="s">
        <v>229</v>
      </c>
      <c r="I5" s="227"/>
      <c r="J5" s="61" t="s">
        <v>229</v>
      </c>
      <c r="K5" s="61"/>
      <c r="L5" s="61" t="s">
        <v>229</v>
      </c>
      <c r="M5" s="61"/>
      <c r="N5" s="61" t="s">
        <v>229</v>
      </c>
      <c r="P5" s="61" t="s">
        <v>229</v>
      </c>
      <c r="Q5" s="63"/>
      <c r="R5" s="64"/>
      <c r="S5" s="63"/>
      <c r="T5" s="65"/>
      <c r="U5" s="63"/>
      <c r="V5" s="65"/>
      <c r="W5" s="63"/>
      <c r="X5" s="63"/>
    </row>
    <row r="6" spans="1:27" x14ac:dyDescent="0.2">
      <c r="A6" s="117" t="s">
        <v>230</v>
      </c>
      <c r="B6" s="30" t="s">
        <v>231</v>
      </c>
      <c r="C6" s="93"/>
      <c r="D6" s="93"/>
      <c r="E6" s="93"/>
      <c r="F6" s="93"/>
      <c r="G6" s="93"/>
      <c r="H6" s="95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s="225" customFormat="1" x14ac:dyDescent="0.2">
      <c r="A7" s="138">
        <v>0</v>
      </c>
      <c r="B7" s="30" t="s">
        <v>232</v>
      </c>
      <c r="C7" s="30">
        <v>1</v>
      </c>
      <c r="D7" s="30">
        <v>2</v>
      </c>
      <c r="E7" s="30">
        <v>3</v>
      </c>
      <c r="F7" s="30">
        <v>4</v>
      </c>
      <c r="G7" s="30">
        <v>5</v>
      </c>
      <c r="H7" s="119">
        <v>6</v>
      </c>
      <c r="I7" s="30">
        <v>7</v>
      </c>
      <c r="J7" s="30">
        <v>8</v>
      </c>
      <c r="K7" s="30">
        <v>9</v>
      </c>
      <c r="L7" s="30">
        <v>10</v>
      </c>
      <c r="M7" s="30">
        <v>11</v>
      </c>
      <c r="N7" s="30">
        <v>12</v>
      </c>
      <c r="O7" s="30">
        <v>13</v>
      </c>
      <c r="P7" s="30">
        <v>14</v>
      </c>
      <c r="Q7" s="30">
        <v>15</v>
      </c>
      <c r="R7" s="30"/>
      <c r="S7" s="30"/>
      <c r="T7" s="30"/>
      <c r="U7" s="30"/>
      <c r="V7" s="30"/>
      <c r="W7" s="30"/>
      <c r="X7" s="30"/>
      <c r="Y7" s="30"/>
    </row>
    <row r="8" spans="1:27" x14ac:dyDescent="0.2">
      <c r="A8" s="131">
        <v>0</v>
      </c>
      <c r="B8" s="30">
        <v>0</v>
      </c>
      <c r="C8" s="93">
        <v>0</v>
      </c>
      <c r="D8" s="93"/>
      <c r="E8" s="93"/>
      <c r="F8" s="93"/>
      <c r="G8" s="93"/>
      <c r="H8" s="95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x14ac:dyDescent="0.2">
      <c r="A9" s="131">
        <v>7.3756202226096287E-2</v>
      </c>
      <c r="B9" s="30">
        <v>5.5E-2</v>
      </c>
      <c r="C9" s="93">
        <v>0.01</v>
      </c>
      <c r="D9" s="93"/>
      <c r="E9" s="93"/>
      <c r="F9" s="93"/>
      <c r="G9" s="93"/>
      <c r="H9" s="95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x14ac:dyDescent="0.2">
      <c r="A10" s="131">
        <v>0.12069196727906664</v>
      </c>
      <c r="B10" s="30">
        <v>0.09</v>
      </c>
      <c r="C10" s="93">
        <v>6.5000000000000002E-2</v>
      </c>
      <c r="D10" s="93"/>
      <c r="E10" s="93"/>
      <c r="F10" s="93"/>
      <c r="G10" s="93"/>
      <c r="H10" s="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x14ac:dyDescent="0.2">
      <c r="A11" s="131">
        <v>0.16092262303875551</v>
      </c>
      <c r="B11" s="30">
        <v>0.12</v>
      </c>
      <c r="C11" s="93">
        <v>9.9999999999999992E-2</v>
      </c>
      <c r="D11" s="93"/>
      <c r="E11" s="93"/>
      <c r="F11" s="93"/>
      <c r="G11" s="93"/>
      <c r="H11" s="95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7" x14ac:dyDescent="0.2">
      <c r="A12" s="121">
        <v>0.24138393455813328</v>
      </c>
      <c r="B12" s="30">
        <v>0.18</v>
      </c>
      <c r="C12" s="93">
        <v>0.13</v>
      </c>
      <c r="D12" s="93"/>
      <c r="E12" s="93"/>
      <c r="F12" s="93"/>
      <c r="G12" s="93"/>
      <c r="H12" s="95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7" x14ac:dyDescent="0.2">
      <c r="A13" s="121">
        <v>0.49617808770282951</v>
      </c>
      <c r="B13" s="30">
        <v>0.37</v>
      </c>
      <c r="C13" s="93">
        <v>0.19</v>
      </c>
      <c r="D13" s="93"/>
      <c r="E13" s="93"/>
      <c r="F13" s="93"/>
      <c r="G13" s="93"/>
      <c r="H13" s="95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7" x14ac:dyDescent="0.2">
      <c r="A14" s="121">
        <v>0.7375620222609629</v>
      </c>
      <c r="B14" s="30">
        <v>0.55000000000000004</v>
      </c>
      <c r="C14" s="93">
        <v>0.38</v>
      </c>
      <c r="D14" s="93"/>
      <c r="E14" s="93"/>
      <c r="F14" s="93"/>
      <c r="G14" s="93"/>
      <c r="H14" s="224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7" x14ac:dyDescent="0.2">
      <c r="A15" s="132">
        <v>1.0057663939922221</v>
      </c>
      <c r="B15" s="30">
        <v>0.75</v>
      </c>
      <c r="C15" s="93">
        <v>0.56000000000000005</v>
      </c>
      <c r="D15" s="93"/>
      <c r="E15" s="93"/>
      <c r="F15" s="93"/>
      <c r="G15" s="93"/>
      <c r="H15" s="235" t="s">
        <v>1066</v>
      </c>
      <c r="I15" s="93" t="s">
        <v>358</v>
      </c>
      <c r="J15" s="93" t="s">
        <v>794</v>
      </c>
      <c r="K15" s="93"/>
      <c r="L15" s="93" t="s">
        <v>913</v>
      </c>
      <c r="M15" s="93"/>
      <c r="N15" s="93" t="s">
        <v>913</v>
      </c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7" x14ac:dyDescent="0.2">
      <c r="A16" s="132">
        <v>1.4751240445219258</v>
      </c>
      <c r="B16" s="30">
        <v>1.1000000000000001</v>
      </c>
      <c r="C16" s="93">
        <v>0.76</v>
      </c>
      <c r="D16" s="93"/>
      <c r="E16" s="93"/>
      <c r="F16" s="93"/>
      <c r="G16" s="93"/>
      <c r="H16" s="235" t="s">
        <v>1067</v>
      </c>
      <c r="I16" s="93" t="s">
        <v>358</v>
      </c>
      <c r="J16" s="93" t="s">
        <v>795</v>
      </c>
      <c r="K16" s="93"/>
      <c r="L16" s="93" t="s">
        <v>912</v>
      </c>
      <c r="M16" s="143"/>
      <c r="N16" s="93" t="s">
        <v>912</v>
      </c>
      <c r="O16" s="143"/>
      <c r="P16" s="14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">
      <c r="A17" s="132">
        <v>2.0115327879844442</v>
      </c>
      <c r="B17" s="30">
        <v>1.5</v>
      </c>
      <c r="C17" s="93">
        <v>1.1100000000000001</v>
      </c>
      <c r="D17" s="93"/>
      <c r="E17" s="93"/>
      <c r="F17" s="93"/>
      <c r="G17" s="93"/>
      <c r="H17" s="235" t="s">
        <v>1068</v>
      </c>
      <c r="I17" s="93" t="s">
        <v>358</v>
      </c>
      <c r="J17" s="93" t="s">
        <v>796</v>
      </c>
      <c r="K17" s="93"/>
      <c r="L17" s="93" t="s">
        <v>911</v>
      </c>
      <c r="M17" s="143"/>
      <c r="N17" s="93" t="s">
        <v>911</v>
      </c>
      <c r="O17" s="143"/>
      <c r="P17" s="143"/>
      <c r="Q17" s="93"/>
      <c r="R17" s="93"/>
      <c r="S17" s="93"/>
      <c r="T17" s="93"/>
      <c r="U17" s="93"/>
      <c r="V17" s="93"/>
      <c r="W17" s="93"/>
      <c r="X17" s="93"/>
      <c r="Y17" s="93"/>
    </row>
    <row r="18" spans="1:25" x14ac:dyDescent="0.2">
      <c r="A18" s="132">
        <v>2.9502480890438516</v>
      </c>
      <c r="B18" s="30">
        <v>2.2000000000000002</v>
      </c>
      <c r="C18" s="93">
        <v>1.51</v>
      </c>
      <c r="D18" s="93"/>
      <c r="E18" s="93"/>
      <c r="F18" s="93"/>
      <c r="G18" s="93"/>
      <c r="H18" s="235" t="s">
        <v>1069</v>
      </c>
      <c r="I18" s="93" t="s">
        <v>358</v>
      </c>
      <c r="J18" s="93" t="s">
        <v>797</v>
      </c>
      <c r="K18" s="93"/>
      <c r="L18" s="93" t="s">
        <v>910</v>
      </c>
      <c r="M18" s="143"/>
      <c r="N18" s="93" t="s">
        <v>910</v>
      </c>
      <c r="O18" s="143"/>
      <c r="P18" s="14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">
      <c r="A19" s="132">
        <v>4.0230655759688885</v>
      </c>
      <c r="B19" s="30">
        <v>3</v>
      </c>
      <c r="C19" s="93">
        <v>2.21</v>
      </c>
      <c r="D19" s="93"/>
      <c r="E19" s="93"/>
      <c r="F19" s="93"/>
      <c r="G19" s="93"/>
      <c r="H19" s="235" t="s">
        <v>1070</v>
      </c>
      <c r="I19" s="93" t="s">
        <v>358</v>
      </c>
      <c r="J19" s="93" t="s">
        <v>798</v>
      </c>
      <c r="K19" s="93"/>
      <c r="L19" s="93" t="s">
        <v>909</v>
      </c>
      <c r="M19" s="143"/>
      <c r="N19" s="93" t="s">
        <v>909</v>
      </c>
      <c r="O19" s="143"/>
      <c r="P19" s="14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">
      <c r="A20" s="133">
        <v>5</v>
      </c>
      <c r="B20" s="121">
        <v>3.7285000000000004</v>
      </c>
      <c r="C20" s="93">
        <v>3.01</v>
      </c>
      <c r="D20" s="93"/>
      <c r="E20" s="93"/>
      <c r="F20" s="93"/>
      <c r="G20" s="93"/>
      <c r="H20" s="235" t="s">
        <v>1070</v>
      </c>
      <c r="I20" s="93"/>
      <c r="J20" s="93" t="s">
        <v>799</v>
      </c>
      <c r="K20" s="93"/>
      <c r="L20" s="93" t="s">
        <v>908</v>
      </c>
      <c r="M20" s="143"/>
      <c r="N20" s="93" t="s">
        <v>908</v>
      </c>
      <c r="O20" s="143"/>
      <c r="P20" s="14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">
      <c r="A21" s="132">
        <v>5.3640874346251843</v>
      </c>
      <c r="B21" s="30">
        <v>4</v>
      </c>
      <c r="C21" s="121">
        <v>3.7385000000000002</v>
      </c>
      <c r="D21" s="93"/>
      <c r="E21" s="93"/>
      <c r="F21" s="93"/>
      <c r="G21" s="93"/>
      <c r="H21" s="235" t="s">
        <v>1070</v>
      </c>
      <c r="I21" s="93" t="s">
        <v>358</v>
      </c>
      <c r="J21" s="93" t="s">
        <v>799</v>
      </c>
      <c r="K21" s="93"/>
      <c r="L21" s="93" t="s">
        <v>908</v>
      </c>
      <c r="M21" s="143"/>
      <c r="N21" s="93" t="s">
        <v>908</v>
      </c>
      <c r="O21" s="143"/>
      <c r="P21" s="143"/>
      <c r="Q21" s="93"/>
      <c r="R21" s="93"/>
      <c r="S21" s="93"/>
      <c r="T21" s="93"/>
      <c r="U21" s="93"/>
      <c r="V21" s="93"/>
      <c r="W21" s="93"/>
      <c r="X21" s="93"/>
      <c r="Y21" s="93"/>
    </row>
    <row r="22" spans="1:25" x14ac:dyDescent="0.2">
      <c r="A22" s="132">
        <v>7.3756202226096281</v>
      </c>
      <c r="B22" s="30">
        <v>5.5</v>
      </c>
      <c r="C22" s="93">
        <v>4.01</v>
      </c>
      <c r="D22" s="93"/>
      <c r="E22" s="93"/>
      <c r="F22" s="93"/>
      <c r="G22" s="93"/>
      <c r="H22" s="235" t="s">
        <v>1071</v>
      </c>
      <c r="I22" s="93" t="s">
        <v>358</v>
      </c>
      <c r="J22" s="93" t="s">
        <v>800</v>
      </c>
      <c r="K22" s="93"/>
      <c r="L22" s="93" t="s">
        <v>907</v>
      </c>
      <c r="M22" s="143"/>
      <c r="N22" s="93" t="s">
        <v>907</v>
      </c>
      <c r="O22" s="143"/>
      <c r="P22" s="93" t="s">
        <v>1072</v>
      </c>
      <c r="Q22" s="93"/>
      <c r="R22" s="93"/>
      <c r="S22" s="93"/>
      <c r="T22" s="93"/>
      <c r="U22" s="93"/>
      <c r="V22" s="93"/>
      <c r="W22" s="93"/>
      <c r="X22" s="93"/>
      <c r="Y22" s="93"/>
    </row>
    <row r="23" spans="1:25" x14ac:dyDescent="0.2">
      <c r="A23" s="125">
        <v>10.05766393992222</v>
      </c>
      <c r="B23" s="30">
        <v>7.5</v>
      </c>
      <c r="C23" s="93">
        <v>5.51</v>
      </c>
      <c r="D23" s="93"/>
      <c r="E23" s="93"/>
      <c r="F23" s="93"/>
      <c r="G23" s="93"/>
      <c r="H23" s="235" t="s">
        <v>1073</v>
      </c>
      <c r="I23" s="93" t="s">
        <v>358</v>
      </c>
      <c r="J23" s="93" t="s">
        <v>801</v>
      </c>
      <c r="K23" s="93"/>
      <c r="L23" s="93" t="s">
        <v>906</v>
      </c>
      <c r="M23" s="143"/>
      <c r="N23" s="93" t="s">
        <v>906</v>
      </c>
      <c r="O23" s="143"/>
      <c r="P23" s="93" t="s">
        <v>1074</v>
      </c>
      <c r="Q23" s="93"/>
      <c r="R23" s="93"/>
      <c r="S23" s="93"/>
      <c r="T23" s="93"/>
      <c r="U23" s="93"/>
      <c r="V23" s="93"/>
      <c r="W23" s="93"/>
      <c r="X23" s="93"/>
      <c r="Y23" s="93"/>
    </row>
    <row r="24" spans="1:25" x14ac:dyDescent="0.2">
      <c r="A24" s="125">
        <v>14.751240445219256</v>
      </c>
      <c r="B24" s="30">
        <v>11</v>
      </c>
      <c r="C24" s="93">
        <v>7.51</v>
      </c>
      <c r="D24" s="93"/>
      <c r="E24" s="93"/>
      <c r="F24" s="93"/>
      <c r="G24" s="93"/>
      <c r="H24" s="235" t="s">
        <v>1075</v>
      </c>
      <c r="I24" s="93" t="s">
        <v>358</v>
      </c>
      <c r="J24" s="93" t="s">
        <v>802</v>
      </c>
      <c r="K24" s="93"/>
      <c r="L24" s="93" t="s">
        <v>905</v>
      </c>
      <c r="M24" s="143"/>
      <c r="N24" s="93" t="s">
        <v>905</v>
      </c>
      <c r="O24" s="143"/>
      <c r="P24" s="93" t="s">
        <v>1076</v>
      </c>
      <c r="Q24" s="93"/>
      <c r="R24" s="93"/>
      <c r="S24" s="93"/>
      <c r="T24" s="93"/>
      <c r="U24" s="93"/>
      <c r="V24" s="93"/>
      <c r="W24" s="93"/>
      <c r="X24" s="93"/>
      <c r="Y24" s="93"/>
    </row>
    <row r="25" spans="1:25" x14ac:dyDescent="0.2">
      <c r="A25" s="125">
        <v>20.11532787984444</v>
      </c>
      <c r="B25" s="30">
        <v>15</v>
      </c>
      <c r="C25" s="93">
        <v>11.01</v>
      </c>
      <c r="D25" s="93"/>
      <c r="E25" s="93"/>
      <c r="F25" s="93"/>
      <c r="G25" s="93"/>
      <c r="H25" s="235" t="s">
        <v>1077</v>
      </c>
      <c r="I25" s="93" t="s">
        <v>358</v>
      </c>
      <c r="J25" s="93" t="s">
        <v>803</v>
      </c>
      <c r="K25" s="93"/>
      <c r="L25" s="93" t="s">
        <v>904</v>
      </c>
      <c r="M25" s="143"/>
      <c r="N25" s="93" t="s">
        <v>904</v>
      </c>
      <c r="O25" s="143"/>
      <c r="P25" s="93" t="s">
        <v>1078</v>
      </c>
      <c r="Q25" s="93"/>
      <c r="R25" s="93"/>
      <c r="S25" s="93"/>
      <c r="T25" s="93"/>
      <c r="U25" s="93"/>
      <c r="V25" s="93"/>
      <c r="W25" s="93"/>
      <c r="X25" s="93"/>
      <c r="Y25" s="93"/>
    </row>
    <row r="26" spans="1:25" x14ac:dyDescent="0.2">
      <c r="A26" s="125">
        <v>24.808904385141478</v>
      </c>
      <c r="B26" s="30">
        <v>18.5</v>
      </c>
      <c r="C26" s="93">
        <v>15.01</v>
      </c>
      <c r="D26" s="93"/>
      <c r="E26" s="93"/>
      <c r="F26" s="93"/>
      <c r="G26" s="93"/>
      <c r="H26" s="235" t="s">
        <v>1079</v>
      </c>
      <c r="I26" s="93" t="s">
        <v>358</v>
      </c>
      <c r="J26" s="93" t="s">
        <v>804</v>
      </c>
      <c r="K26" s="93"/>
      <c r="L26" s="93" t="s">
        <v>903</v>
      </c>
      <c r="M26" s="143"/>
      <c r="N26" s="93" t="s">
        <v>903</v>
      </c>
      <c r="O26" s="143"/>
      <c r="P26" s="93" t="s">
        <v>1080</v>
      </c>
      <c r="Q26" s="93"/>
      <c r="R26" s="93"/>
      <c r="S26" s="93"/>
      <c r="T26" s="93"/>
      <c r="U26" s="93"/>
      <c r="V26" s="93"/>
      <c r="W26" s="93"/>
      <c r="X26" s="93"/>
      <c r="Y26" s="93"/>
    </row>
    <row r="27" spans="1:25" x14ac:dyDescent="0.2">
      <c r="A27" s="125">
        <v>29.502480890438513</v>
      </c>
      <c r="B27" s="30">
        <v>22</v>
      </c>
      <c r="C27" s="93">
        <v>18.510000000000002</v>
      </c>
      <c r="D27" s="93"/>
      <c r="E27" s="93"/>
      <c r="F27" s="93"/>
      <c r="G27" s="93"/>
      <c r="H27" s="235" t="s">
        <v>1081</v>
      </c>
      <c r="I27" s="93" t="s">
        <v>358</v>
      </c>
      <c r="J27" s="93" t="s">
        <v>805</v>
      </c>
      <c r="K27" s="93"/>
      <c r="L27" s="93" t="s">
        <v>902</v>
      </c>
      <c r="M27" s="143"/>
      <c r="N27" s="93" t="s">
        <v>902</v>
      </c>
      <c r="O27" s="143"/>
      <c r="P27" s="93" t="s">
        <v>1082</v>
      </c>
      <c r="Q27" s="93"/>
      <c r="R27" s="93"/>
      <c r="S27" s="93"/>
      <c r="T27" s="93"/>
      <c r="U27" s="93"/>
      <c r="V27" s="93"/>
      <c r="W27" s="93"/>
      <c r="X27" s="93"/>
      <c r="Y27" s="93"/>
    </row>
    <row r="28" spans="1:25" x14ac:dyDescent="0.2">
      <c r="A28" s="125">
        <v>40.230655759688879</v>
      </c>
      <c r="B28" s="30">
        <v>30</v>
      </c>
      <c r="C28" s="93">
        <v>22.01</v>
      </c>
      <c r="D28" s="93"/>
      <c r="E28" s="93"/>
      <c r="F28" s="93"/>
      <c r="G28" s="93"/>
      <c r="H28" s="235" t="s">
        <v>1083</v>
      </c>
      <c r="I28" s="93" t="s">
        <v>358</v>
      </c>
      <c r="J28" s="93" t="s">
        <v>806</v>
      </c>
      <c r="K28" s="93"/>
      <c r="L28" s="93" t="s">
        <v>901</v>
      </c>
      <c r="M28" s="143"/>
      <c r="N28" s="93" t="s">
        <v>901</v>
      </c>
      <c r="O28" s="143"/>
      <c r="P28" s="93" t="s">
        <v>1084</v>
      </c>
      <c r="Q28" s="93"/>
      <c r="R28" s="93"/>
      <c r="S28" s="93"/>
      <c r="T28" s="93"/>
      <c r="U28" s="93"/>
      <c r="V28" s="93"/>
      <c r="W28" s="93"/>
      <c r="X28" s="93"/>
      <c r="Y28" s="93"/>
    </row>
    <row r="29" spans="1:25" x14ac:dyDescent="0.2">
      <c r="A29" s="125">
        <v>49.617808770282956</v>
      </c>
      <c r="B29" s="30">
        <v>37</v>
      </c>
      <c r="C29" s="93">
        <v>30.01</v>
      </c>
      <c r="D29" s="93"/>
      <c r="E29" s="93"/>
      <c r="F29" s="93"/>
      <c r="G29" s="93"/>
      <c r="H29" s="235" t="s">
        <v>1085</v>
      </c>
      <c r="I29" s="93" t="s">
        <v>358</v>
      </c>
      <c r="J29" s="93" t="s">
        <v>807</v>
      </c>
      <c r="K29" s="93"/>
      <c r="L29" s="93" t="s">
        <v>900</v>
      </c>
      <c r="M29" s="143"/>
      <c r="N29" s="93" t="s">
        <v>900</v>
      </c>
      <c r="O29" s="143"/>
      <c r="P29" s="93" t="s">
        <v>1086</v>
      </c>
      <c r="Q29" s="93"/>
      <c r="R29" s="93"/>
      <c r="S29" s="93"/>
      <c r="T29" s="93"/>
      <c r="U29" s="93"/>
      <c r="V29" s="93"/>
      <c r="W29" s="93"/>
      <c r="X29" s="93"/>
      <c r="Y29" s="93"/>
    </row>
    <row r="30" spans="1:25" x14ac:dyDescent="0.2">
      <c r="A30" s="125">
        <v>60.345983639533323</v>
      </c>
      <c r="B30" s="30">
        <v>45</v>
      </c>
      <c r="C30" s="93">
        <v>37.01</v>
      </c>
      <c r="D30" s="93"/>
      <c r="E30" s="93"/>
      <c r="F30" s="93"/>
      <c r="G30" s="93"/>
      <c r="H30" s="235" t="s">
        <v>1087</v>
      </c>
      <c r="I30" s="93" t="s">
        <v>358</v>
      </c>
      <c r="J30" s="93" t="s">
        <v>808</v>
      </c>
      <c r="K30" s="93"/>
      <c r="L30" s="93" t="s">
        <v>899</v>
      </c>
      <c r="M30" s="143"/>
      <c r="N30" s="93" t="s">
        <v>899</v>
      </c>
      <c r="O30" s="143"/>
      <c r="P30" s="93" t="s">
        <v>1088</v>
      </c>
      <c r="Q30" s="93"/>
      <c r="R30" s="93"/>
      <c r="S30" s="93"/>
      <c r="T30" s="93"/>
      <c r="U30" s="93"/>
      <c r="V30" s="93"/>
      <c r="W30" s="93"/>
      <c r="X30" s="93"/>
      <c r="Y30" s="93"/>
    </row>
    <row r="31" spans="1:25" x14ac:dyDescent="0.2">
      <c r="A31" s="125">
        <v>73.756202226096278</v>
      </c>
      <c r="B31" s="30">
        <v>55</v>
      </c>
      <c r="C31" s="93">
        <v>45.01</v>
      </c>
      <c r="D31" s="93"/>
      <c r="E31" s="93"/>
      <c r="F31" s="93"/>
      <c r="G31" s="93"/>
      <c r="H31" s="235" t="s">
        <v>1089</v>
      </c>
      <c r="I31" s="93" t="s">
        <v>358</v>
      </c>
      <c r="J31" s="93" t="s">
        <v>809</v>
      </c>
      <c r="K31" s="93"/>
      <c r="L31" s="93" t="s">
        <v>898</v>
      </c>
      <c r="M31" s="143"/>
      <c r="N31" s="93" t="s">
        <v>898</v>
      </c>
      <c r="O31" s="143"/>
      <c r="P31" s="93" t="s">
        <v>1090</v>
      </c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25">
        <v>100.5766393992222</v>
      </c>
      <c r="B32" s="30">
        <v>75</v>
      </c>
      <c r="C32" s="93">
        <v>55.01</v>
      </c>
      <c r="D32" s="93"/>
      <c r="E32" s="93"/>
      <c r="F32" s="93"/>
      <c r="G32" s="93"/>
      <c r="H32" s="235" t="s">
        <v>1091</v>
      </c>
      <c r="I32" s="93" t="s">
        <v>358</v>
      </c>
      <c r="J32" s="93" t="s">
        <v>810</v>
      </c>
      <c r="K32" s="93"/>
      <c r="L32" s="93" t="s">
        <v>897</v>
      </c>
      <c r="M32" s="143"/>
      <c r="N32" s="93" t="s">
        <v>897</v>
      </c>
      <c r="O32" s="143"/>
      <c r="P32" s="93" t="s">
        <v>1092</v>
      </c>
      <c r="Q32" s="93"/>
      <c r="R32" s="93"/>
      <c r="S32" s="93"/>
      <c r="T32" s="93"/>
      <c r="U32" s="93"/>
      <c r="V32" s="93"/>
      <c r="W32" s="93"/>
      <c r="X32" s="93"/>
      <c r="Y32" s="93"/>
    </row>
    <row r="33" spans="1:25" x14ac:dyDescent="0.2">
      <c r="A33" s="125">
        <v>120.69196727906665</v>
      </c>
      <c r="B33" s="30">
        <v>90</v>
      </c>
      <c r="C33" s="93">
        <v>75.010000000000005</v>
      </c>
      <c r="D33" s="93"/>
      <c r="E33" s="93"/>
      <c r="F33" s="93"/>
      <c r="G33" s="93"/>
      <c r="H33" s="93" t="s">
        <v>465</v>
      </c>
      <c r="I33" s="93" t="s">
        <v>358</v>
      </c>
      <c r="J33" s="93" t="s">
        <v>811</v>
      </c>
      <c r="K33" s="93"/>
      <c r="L33" s="93" t="s">
        <v>896</v>
      </c>
      <c r="M33" s="143"/>
      <c r="N33" s="93" t="s">
        <v>896</v>
      </c>
      <c r="O33" s="143"/>
      <c r="P33" s="93" t="s">
        <v>1093</v>
      </c>
      <c r="Q33" s="93"/>
      <c r="R33" s="93"/>
      <c r="S33" s="93"/>
      <c r="T33" s="93"/>
      <c r="U33" s="93"/>
      <c r="V33" s="93"/>
      <c r="W33" s="93"/>
      <c r="X33" s="93"/>
      <c r="Y33" s="93"/>
    </row>
    <row r="34" spans="1:25" x14ac:dyDescent="0.2">
      <c r="A34" s="125">
        <v>147.51240445219256</v>
      </c>
      <c r="B34" s="30">
        <v>110</v>
      </c>
      <c r="C34" s="93">
        <v>90.01</v>
      </c>
      <c r="D34" s="93"/>
      <c r="E34" s="93"/>
      <c r="F34" s="93"/>
      <c r="G34" s="93"/>
      <c r="H34" s="236"/>
      <c r="I34" s="93" t="s">
        <v>358</v>
      </c>
      <c r="J34" s="93" t="s">
        <v>812</v>
      </c>
      <c r="K34" s="93"/>
      <c r="L34" s="93" t="s">
        <v>895</v>
      </c>
      <c r="M34" s="143"/>
      <c r="N34" s="93" t="s">
        <v>895</v>
      </c>
      <c r="O34" s="143"/>
      <c r="P34" s="93" t="s">
        <v>1094</v>
      </c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">
      <c r="A35" s="125">
        <v>177.01488534263109</v>
      </c>
      <c r="B35" s="30">
        <v>132</v>
      </c>
      <c r="C35" s="93">
        <v>110.01</v>
      </c>
      <c r="D35" s="93"/>
      <c r="E35" s="93"/>
      <c r="F35" s="93"/>
      <c r="G35" s="93"/>
      <c r="H35" s="236"/>
      <c r="I35" s="93" t="s">
        <v>358</v>
      </c>
      <c r="J35" s="93" t="s">
        <v>813</v>
      </c>
      <c r="K35" s="93"/>
      <c r="L35" s="93" t="s">
        <v>894</v>
      </c>
      <c r="M35" s="143"/>
      <c r="N35" s="93" t="s">
        <v>894</v>
      </c>
      <c r="O35" s="143"/>
      <c r="P35" s="93" t="s">
        <v>1095</v>
      </c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">
      <c r="A36" s="126">
        <v>200</v>
      </c>
      <c r="B36" s="93">
        <v>149.14000000000001</v>
      </c>
      <c r="C36" s="93">
        <v>132.01</v>
      </c>
      <c r="D36" s="93"/>
      <c r="E36" s="93"/>
      <c r="F36" s="93"/>
      <c r="G36" s="93"/>
      <c r="H36" s="236"/>
      <c r="I36" s="93"/>
      <c r="J36" s="93" t="s">
        <v>814</v>
      </c>
      <c r="K36" s="93"/>
      <c r="L36" s="93" t="s">
        <v>893</v>
      </c>
      <c r="M36" s="143"/>
      <c r="N36" s="93" t="s">
        <v>893</v>
      </c>
      <c r="O36" s="143"/>
      <c r="P36" s="93" t="s">
        <v>1096</v>
      </c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">
      <c r="A37" s="125">
        <v>214.56349738500737</v>
      </c>
      <c r="B37" s="30">
        <v>160</v>
      </c>
      <c r="C37" s="93">
        <v>149.15</v>
      </c>
      <c r="D37" s="93"/>
      <c r="E37" s="93"/>
      <c r="F37" s="93"/>
      <c r="G37" s="93"/>
      <c r="H37" s="236"/>
      <c r="I37" s="93" t="s">
        <v>358</v>
      </c>
      <c r="J37" s="93" t="s">
        <v>814</v>
      </c>
      <c r="K37" s="93"/>
      <c r="L37" s="93" t="s">
        <v>893</v>
      </c>
      <c r="M37" s="143"/>
      <c r="N37" s="93" t="s">
        <v>893</v>
      </c>
      <c r="O37" s="143"/>
      <c r="P37" s="93" t="s">
        <v>1096</v>
      </c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">
      <c r="A38" s="126">
        <v>250</v>
      </c>
      <c r="B38" s="125">
        <v>186.42500000000001</v>
      </c>
      <c r="C38" s="93">
        <v>160.01</v>
      </c>
      <c r="D38" s="93"/>
      <c r="E38" s="93"/>
      <c r="F38" s="93"/>
      <c r="G38" s="93"/>
      <c r="H38" s="236"/>
      <c r="I38" s="93"/>
      <c r="J38" s="93" t="s">
        <v>815</v>
      </c>
      <c r="K38" s="93"/>
      <c r="L38" s="93" t="s">
        <v>892</v>
      </c>
      <c r="M38" s="143"/>
      <c r="N38" s="93" t="s">
        <v>892</v>
      </c>
      <c r="O38" s="143"/>
      <c r="P38" s="93" t="s">
        <v>1097</v>
      </c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">
      <c r="A39" s="125">
        <v>268.20437173125919</v>
      </c>
      <c r="B39" s="126">
        <v>200</v>
      </c>
      <c r="C39" s="93">
        <v>186.435</v>
      </c>
      <c r="D39" s="93"/>
      <c r="E39" s="93"/>
      <c r="F39" s="93"/>
      <c r="G39" s="93"/>
      <c r="H39" s="236"/>
      <c r="I39" s="93" t="s">
        <v>358</v>
      </c>
      <c r="J39" s="93" t="s">
        <v>815</v>
      </c>
      <c r="K39" s="93"/>
      <c r="L39" s="93" t="s">
        <v>892</v>
      </c>
      <c r="M39" s="143"/>
      <c r="N39" s="93" t="s">
        <v>892</v>
      </c>
      <c r="O39" s="143"/>
      <c r="P39" s="93" t="s">
        <v>1097</v>
      </c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">
      <c r="A40" s="126">
        <v>300</v>
      </c>
      <c r="B40" s="125">
        <v>223.71</v>
      </c>
      <c r="C40" s="93">
        <v>200.01</v>
      </c>
      <c r="D40" s="93"/>
      <c r="E40" s="93"/>
      <c r="F40" s="93"/>
      <c r="G40" s="93"/>
      <c r="H40" s="235"/>
      <c r="I40" s="93"/>
      <c r="J40" s="93" t="s">
        <v>890</v>
      </c>
      <c r="K40" s="93"/>
      <c r="L40" s="93" t="s">
        <v>891</v>
      </c>
      <c r="M40" s="143"/>
      <c r="N40" s="93" t="s">
        <v>891</v>
      </c>
      <c r="O40" s="143"/>
      <c r="P40" s="93" t="s">
        <v>1098</v>
      </c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">
      <c r="A41" s="125">
        <v>335.255464664074</v>
      </c>
      <c r="B41" s="126">
        <v>250</v>
      </c>
      <c r="C41" s="93">
        <v>223.72</v>
      </c>
      <c r="D41" s="93"/>
      <c r="E41" s="93"/>
      <c r="F41" s="93"/>
      <c r="G41" s="93"/>
      <c r="H41" s="141"/>
      <c r="I41" s="93" t="s">
        <v>358</v>
      </c>
      <c r="J41" s="93" t="s">
        <v>890</v>
      </c>
      <c r="K41" s="93"/>
      <c r="L41" s="93" t="s">
        <v>891</v>
      </c>
      <c r="M41" s="143"/>
      <c r="N41" s="93" t="s">
        <v>891</v>
      </c>
      <c r="O41" s="143"/>
      <c r="P41" s="93" t="s">
        <v>1098</v>
      </c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">
      <c r="A42" s="126">
        <v>400</v>
      </c>
      <c r="B42" s="125">
        <v>298.28000000000003</v>
      </c>
      <c r="C42" s="93">
        <v>250.01</v>
      </c>
      <c r="D42" s="93"/>
      <c r="E42" s="93"/>
      <c r="F42" s="93"/>
      <c r="G42" s="93"/>
      <c r="H42" s="95"/>
      <c r="I42" s="143"/>
      <c r="J42" s="93" t="s">
        <v>1099</v>
      </c>
      <c r="K42" s="223"/>
      <c r="L42" s="93" t="s">
        <v>1100</v>
      </c>
      <c r="M42" s="143"/>
      <c r="N42" s="93" t="s">
        <v>1100</v>
      </c>
      <c r="O42" s="143"/>
      <c r="P42" s="93" t="s">
        <v>1101</v>
      </c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">
      <c r="A43" s="125">
        <v>422.42188547673328</v>
      </c>
      <c r="B43" s="30">
        <v>315</v>
      </c>
      <c r="C43" s="93">
        <v>298.29000000000002</v>
      </c>
      <c r="D43" s="93"/>
      <c r="E43" s="93"/>
      <c r="F43" s="93"/>
      <c r="G43" s="93"/>
      <c r="H43" s="141"/>
      <c r="I43" s="93"/>
      <c r="J43" s="93" t="s">
        <v>1099</v>
      </c>
      <c r="K43" s="223"/>
      <c r="L43" s="93" t="s">
        <v>1100</v>
      </c>
      <c r="M43" s="143"/>
      <c r="N43" s="93" t="s">
        <v>1100</v>
      </c>
      <c r="O43" s="143"/>
      <c r="P43" s="93" t="s">
        <v>1101</v>
      </c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">
      <c r="A44" s="125">
        <v>476.06275982298507</v>
      </c>
      <c r="B44" s="30">
        <v>355</v>
      </c>
      <c r="C44" s="93">
        <v>315.01</v>
      </c>
      <c r="D44" s="93"/>
      <c r="E44" s="93"/>
      <c r="F44" s="93"/>
      <c r="G44" s="93"/>
      <c r="H44" s="141"/>
      <c r="I44" s="93"/>
      <c r="J44" s="93" t="s">
        <v>1102</v>
      </c>
      <c r="K44" s="223"/>
      <c r="L44" s="93" t="s">
        <v>1103</v>
      </c>
      <c r="M44" s="143"/>
      <c r="N44" s="93" t="s">
        <v>1103</v>
      </c>
      <c r="O44" s="143"/>
      <c r="P44" s="93" t="s">
        <v>1101</v>
      </c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">
      <c r="A45" s="125">
        <v>536.40874346251837</v>
      </c>
      <c r="B45" s="30">
        <v>400</v>
      </c>
      <c r="C45" s="93">
        <v>355.01</v>
      </c>
      <c r="D45" s="93"/>
      <c r="E45" s="93"/>
      <c r="F45" s="93"/>
      <c r="G45" s="93"/>
      <c r="H45" s="141"/>
      <c r="I45" s="93"/>
      <c r="J45" s="93" t="s">
        <v>1104</v>
      </c>
      <c r="K45" s="223"/>
      <c r="L45" s="93" t="s">
        <v>1105</v>
      </c>
      <c r="M45" s="143"/>
      <c r="N45" s="93" t="s">
        <v>1105</v>
      </c>
      <c r="O45" s="143"/>
      <c r="P45" s="93" t="s">
        <v>1101</v>
      </c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">
      <c r="A46" s="125">
        <v>603.45983639533324</v>
      </c>
      <c r="B46" s="30">
        <v>450</v>
      </c>
      <c r="C46" s="93">
        <v>400.01</v>
      </c>
      <c r="D46" s="93"/>
      <c r="E46" s="93"/>
      <c r="F46" s="93"/>
      <c r="G46" s="93"/>
      <c r="H46" s="141"/>
      <c r="I46" s="93"/>
      <c r="J46" s="93" t="s">
        <v>1106</v>
      </c>
      <c r="K46" s="223"/>
      <c r="L46" s="93" t="s">
        <v>1107</v>
      </c>
      <c r="M46" s="143"/>
      <c r="N46" s="93" t="s">
        <v>1107</v>
      </c>
      <c r="O46" s="143"/>
      <c r="P46" s="93" t="s">
        <v>1101</v>
      </c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">
      <c r="A47" s="125">
        <v>670.51092932814799</v>
      </c>
      <c r="B47" s="30">
        <v>500</v>
      </c>
      <c r="C47" s="93">
        <v>450.01</v>
      </c>
      <c r="D47" s="93"/>
      <c r="E47" s="93"/>
      <c r="F47" s="93"/>
      <c r="G47" s="93"/>
      <c r="H47" s="141"/>
      <c r="I47" s="93"/>
      <c r="J47" s="93" t="s">
        <v>1108</v>
      </c>
      <c r="K47" s="223"/>
      <c r="L47" s="93" t="s">
        <v>1109</v>
      </c>
      <c r="M47" s="143"/>
      <c r="N47" s="93" t="s">
        <v>1109</v>
      </c>
      <c r="O47" s="143"/>
      <c r="P47" s="93" t="s">
        <v>1101</v>
      </c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">
      <c r="A48" s="125">
        <v>750.97224084752577</v>
      </c>
      <c r="B48" s="30">
        <v>560</v>
      </c>
      <c r="C48" s="93">
        <v>500.01</v>
      </c>
      <c r="D48" s="93"/>
      <c r="E48" s="93"/>
      <c r="F48" s="93"/>
      <c r="G48" s="93"/>
      <c r="H48" s="141"/>
      <c r="I48" s="93"/>
      <c r="J48" s="93" t="s">
        <v>1110</v>
      </c>
      <c r="K48" s="223"/>
      <c r="L48" s="93" t="s">
        <v>1111</v>
      </c>
      <c r="M48" s="143"/>
      <c r="N48" s="93" t="s">
        <v>1111</v>
      </c>
      <c r="O48" s="143"/>
      <c r="P48" s="93" t="s">
        <v>1101</v>
      </c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">
      <c r="A49" s="125">
        <v>844.84377095346656</v>
      </c>
      <c r="B49" s="30">
        <v>630</v>
      </c>
      <c r="C49" s="93">
        <v>560.01</v>
      </c>
      <c r="D49" s="93"/>
      <c r="E49" s="93"/>
      <c r="F49" s="93"/>
      <c r="G49" s="93"/>
      <c r="H49" s="141"/>
      <c r="I49" s="93"/>
      <c r="J49" s="93" t="s">
        <v>1110</v>
      </c>
      <c r="K49" s="223"/>
      <c r="L49" s="93" t="s">
        <v>1112</v>
      </c>
      <c r="M49" s="143"/>
      <c r="N49" s="93" t="s">
        <v>1112</v>
      </c>
      <c r="O49" s="143"/>
      <c r="P49" s="93" t="s">
        <v>1101</v>
      </c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">
      <c r="A50" s="125">
        <v>952.12551964597014</v>
      </c>
      <c r="B50" s="30">
        <v>710</v>
      </c>
      <c r="C50" s="93">
        <v>630.01</v>
      </c>
      <c r="D50" s="93"/>
      <c r="E50" s="93"/>
      <c r="F50" s="93"/>
      <c r="G50" s="93"/>
      <c r="H50" s="141"/>
      <c r="I50" s="93"/>
      <c r="J50" s="93" t="s">
        <v>1113</v>
      </c>
      <c r="K50" s="223"/>
      <c r="L50" s="93" t="s">
        <v>1112</v>
      </c>
      <c r="M50" s="143"/>
      <c r="N50" s="93" t="s">
        <v>1112</v>
      </c>
      <c r="O50" s="143"/>
      <c r="P50" s="93" t="s">
        <v>1101</v>
      </c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">
      <c r="A51" s="125">
        <v>1072.8174869250367</v>
      </c>
      <c r="B51" s="30">
        <v>800</v>
      </c>
      <c r="C51" s="93">
        <v>710.01</v>
      </c>
      <c r="D51" s="93"/>
      <c r="E51" s="93"/>
      <c r="F51" s="93"/>
      <c r="G51" s="93"/>
      <c r="H51" s="141"/>
      <c r="I51" s="93"/>
      <c r="J51" s="93" t="s">
        <v>1113</v>
      </c>
      <c r="K51" s="223"/>
      <c r="L51" s="93" t="s">
        <v>1114</v>
      </c>
      <c r="M51" s="143"/>
      <c r="N51" s="93" t="s">
        <v>1114</v>
      </c>
      <c r="O51" s="143"/>
      <c r="P51" s="93" t="s">
        <v>1101</v>
      </c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">
      <c r="A52" s="125">
        <v>1206.9196727906665</v>
      </c>
      <c r="B52" s="30">
        <v>900</v>
      </c>
      <c r="C52" s="93">
        <v>800.01</v>
      </c>
      <c r="D52" s="93"/>
      <c r="E52" s="93"/>
      <c r="F52" s="93"/>
      <c r="G52" s="93"/>
      <c r="H52" s="141"/>
      <c r="I52" s="93"/>
      <c r="J52" s="93" t="s">
        <v>1115</v>
      </c>
      <c r="K52" s="223"/>
      <c r="L52" s="93" t="s">
        <v>1114</v>
      </c>
      <c r="M52" s="143"/>
      <c r="N52" s="93" t="s">
        <v>1114</v>
      </c>
      <c r="O52" s="143"/>
      <c r="P52" s="139" t="s">
        <v>1116</v>
      </c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">
      <c r="A53" s="125">
        <v>1341.021858656296</v>
      </c>
      <c r="B53" s="30">
        <v>1000</v>
      </c>
      <c r="C53" s="93">
        <v>900.01</v>
      </c>
      <c r="D53" s="93"/>
      <c r="E53" s="93"/>
      <c r="F53" s="93"/>
      <c r="G53" s="93"/>
      <c r="H53" s="141"/>
      <c r="I53" s="93"/>
      <c r="J53" s="93" t="s">
        <v>1115</v>
      </c>
      <c r="K53" s="223"/>
      <c r="L53" s="93" t="s">
        <v>1117</v>
      </c>
      <c r="M53" s="143"/>
      <c r="N53" s="93" t="s">
        <v>1117</v>
      </c>
      <c r="O53" s="143"/>
      <c r="P53" s="139" t="s">
        <v>1116</v>
      </c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">
      <c r="A54" s="125">
        <v>1501.9444816950515</v>
      </c>
      <c r="B54" s="30">
        <v>1120</v>
      </c>
      <c r="C54" s="93">
        <v>1000.01</v>
      </c>
      <c r="D54" s="93"/>
      <c r="E54" s="93"/>
      <c r="F54" s="93"/>
      <c r="G54" s="93"/>
      <c r="H54" s="141"/>
      <c r="I54" s="93"/>
      <c r="J54" s="93" t="s">
        <v>1118</v>
      </c>
      <c r="K54" s="223"/>
      <c r="L54" s="93" t="s">
        <v>1119</v>
      </c>
      <c r="M54" s="143"/>
      <c r="N54" s="93" t="s">
        <v>1119</v>
      </c>
      <c r="O54" s="143"/>
      <c r="P54" s="93" t="s">
        <v>1120</v>
      </c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">
      <c r="A55" s="125">
        <v>1676.27732332037</v>
      </c>
      <c r="B55" s="30">
        <v>1250</v>
      </c>
      <c r="C55" s="93">
        <v>1120.01</v>
      </c>
      <c r="D55" s="93"/>
      <c r="E55" s="93"/>
      <c r="F55" s="93"/>
      <c r="G55" s="93"/>
      <c r="H55" s="141"/>
      <c r="I55" s="93"/>
      <c r="J55" s="93" t="s">
        <v>1118</v>
      </c>
      <c r="K55" s="223"/>
      <c r="L55" s="93" t="s">
        <v>1119</v>
      </c>
      <c r="M55" s="143"/>
      <c r="N55" s="93" t="s">
        <v>1119</v>
      </c>
      <c r="O55" s="143"/>
      <c r="P55" s="93" t="s">
        <v>1120</v>
      </c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">
      <c r="A56" s="125">
        <v>1877.4306021188145</v>
      </c>
      <c r="B56" s="30">
        <v>1400</v>
      </c>
      <c r="C56" s="93">
        <v>1250.01</v>
      </c>
      <c r="D56" s="93"/>
      <c r="E56" s="93"/>
      <c r="F56" s="93"/>
      <c r="G56" s="93"/>
      <c r="H56" s="141"/>
      <c r="I56" s="93"/>
      <c r="J56" s="93" t="s">
        <v>1118</v>
      </c>
      <c r="K56" s="223"/>
      <c r="L56" s="93" t="s">
        <v>1119</v>
      </c>
      <c r="M56" s="143"/>
      <c r="N56" s="93" t="s">
        <v>1119</v>
      </c>
      <c r="O56" s="143"/>
      <c r="P56" s="93" t="s">
        <v>1120</v>
      </c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">
      <c r="A57" s="125">
        <v>2145.6349738500735</v>
      </c>
      <c r="B57" s="30">
        <v>1600</v>
      </c>
      <c r="C57" s="93">
        <v>1400.01</v>
      </c>
      <c r="D57" s="93"/>
      <c r="E57" s="93"/>
      <c r="F57" s="93"/>
      <c r="G57" s="93"/>
      <c r="H57" s="141"/>
      <c r="I57" s="93"/>
      <c r="J57" s="93" t="s">
        <v>465</v>
      </c>
      <c r="K57" s="143"/>
      <c r="L57" s="93" t="s">
        <v>465</v>
      </c>
      <c r="M57" s="143"/>
      <c r="N57" s="93" t="s">
        <v>465</v>
      </c>
      <c r="O57" s="143"/>
      <c r="P57" s="93" t="s">
        <v>1120</v>
      </c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">
      <c r="A58" s="125">
        <v>2346.7882526485182</v>
      </c>
      <c r="B58" s="30">
        <v>1750</v>
      </c>
      <c r="C58" s="93">
        <v>1600.01</v>
      </c>
      <c r="D58" s="93"/>
      <c r="E58" s="93"/>
      <c r="F58" s="93"/>
      <c r="G58" s="93"/>
      <c r="H58" s="141"/>
      <c r="I58" s="93"/>
      <c r="J58" s="234"/>
      <c r="K58" s="143"/>
      <c r="L58" s="234"/>
      <c r="M58" s="143"/>
      <c r="N58" s="223"/>
      <c r="O58" s="143"/>
      <c r="P58" s="139" t="s">
        <v>1121</v>
      </c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">
      <c r="A59" s="125">
        <v>2413.839345581333</v>
      </c>
      <c r="B59" s="30">
        <v>1800</v>
      </c>
      <c r="C59" s="93">
        <v>1750.01</v>
      </c>
      <c r="D59" s="93"/>
      <c r="E59" s="93"/>
      <c r="F59" s="93"/>
      <c r="G59" s="93"/>
      <c r="H59" s="141"/>
      <c r="I59" s="93"/>
      <c r="J59" s="143"/>
      <c r="K59" s="143"/>
      <c r="L59" s="223"/>
      <c r="M59" s="143"/>
      <c r="N59" s="223"/>
      <c r="O59" s="143"/>
      <c r="P59" s="139" t="s">
        <v>1121</v>
      </c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">
      <c r="A60" s="125">
        <v>2682.043717312592</v>
      </c>
      <c r="B60" s="30">
        <v>2000</v>
      </c>
      <c r="C60" s="93">
        <v>1800.01</v>
      </c>
      <c r="D60" s="93"/>
      <c r="E60" s="93"/>
      <c r="F60" s="93"/>
      <c r="G60" s="93"/>
      <c r="H60" s="141"/>
      <c r="I60" s="93"/>
      <c r="J60" s="143"/>
      <c r="K60" s="143"/>
      <c r="L60" s="143"/>
      <c r="M60" s="143"/>
      <c r="N60" s="223"/>
      <c r="O60" s="143"/>
      <c r="P60" s="139" t="s">
        <v>1121</v>
      </c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">
      <c r="A61" s="125">
        <v>2950.2480890438515</v>
      </c>
      <c r="B61" s="30">
        <v>2200</v>
      </c>
      <c r="C61" s="93">
        <v>2000.01</v>
      </c>
      <c r="D61" s="93"/>
      <c r="E61" s="93"/>
      <c r="F61" s="93"/>
      <c r="G61" s="93"/>
      <c r="H61" s="141"/>
      <c r="I61" s="93"/>
      <c r="J61" s="143"/>
      <c r="K61" s="143"/>
      <c r="L61" s="143"/>
      <c r="M61" s="143"/>
      <c r="N61" s="223"/>
      <c r="O61" s="143"/>
      <c r="P61" s="139" t="s">
        <v>1121</v>
      </c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">
      <c r="A62" s="125">
        <v>3017.2991819766662</v>
      </c>
      <c r="B62" s="30">
        <v>2250</v>
      </c>
      <c r="C62" s="93">
        <v>2200.0100000000002</v>
      </c>
      <c r="D62" s="93"/>
      <c r="E62" s="93"/>
      <c r="F62" s="93"/>
      <c r="G62" s="93"/>
      <c r="H62" s="141"/>
      <c r="I62" s="93"/>
      <c r="J62" s="143"/>
      <c r="K62" s="143"/>
      <c r="L62" s="143"/>
      <c r="M62" s="143"/>
      <c r="N62" s="143"/>
      <c r="O62" s="143"/>
      <c r="P62" s="93" t="s">
        <v>1122</v>
      </c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">
      <c r="A63" s="125">
        <v>3084.350274909481</v>
      </c>
      <c r="B63" s="30">
        <v>2300</v>
      </c>
      <c r="C63" s="93">
        <v>2250.0100000000002</v>
      </c>
      <c r="D63" s="93"/>
      <c r="E63" s="93"/>
      <c r="F63" s="93"/>
      <c r="G63" s="93"/>
      <c r="H63" s="141"/>
      <c r="I63" s="93"/>
      <c r="J63" s="143"/>
      <c r="K63" s="143"/>
      <c r="L63" s="143"/>
      <c r="M63" s="143"/>
      <c r="N63" s="143"/>
      <c r="O63" s="143"/>
      <c r="P63" s="93" t="s">
        <v>1122</v>
      </c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">
      <c r="A64" s="125">
        <v>3352.55464664074</v>
      </c>
      <c r="B64" s="30">
        <v>2500</v>
      </c>
      <c r="C64" s="93">
        <v>2300.0100000000002</v>
      </c>
      <c r="D64" s="93"/>
      <c r="E64" s="93"/>
      <c r="F64" s="93"/>
      <c r="G64" s="93"/>
      <c r="H64" s="141"/>
      <c r="I64" s="93"/>
      <c r="J64" s="143"/>
      <c r="K64" s="143"/>
      <c r="L64" s="143"/>
      <c r="M64" s="143"/>
      <c r="N64" s="143"/>
      <c r="O64" s="143"/>
      <c r="P64" s="93" t="s">
        <v>1122</v>
      </c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">
      <c r="A65" s="125">
        <v>3754.861204237629</v>
      </c>
      <c r="B65" s="30">
        <v>2800</v>
      </c>
      <c r="C65" s="93">
        <v>2500.0100000000002</v>
      </c>
      <c r="D65" s="93"/>
      <c r="E65" s="93"/>
      <c r="F65" s="93"/>
      <c r="G65" s="93"/>
      <c r="H65" s="95"/>
      <c r="I65" s="93"/>
      <c r="J65" s="143"/>
      <c r="K65" s="143"/>
      <c r="L65" s="143"/>
      <c r="M65" s="143"/>
      <c r="N65" s="143"/>
      <c r="O65" s="143"/>
      <c r="P65" s="93" t="s">
        <v>1122</v>
      </c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">
      <c r="A66" s="125">
        <v>4224.2188547673322</v>
      </c>
      <c r="B66" s="30">
        <v>3150</v>
      </c>
      <c r="C66" s="93">
        <v>2800.01</v>
      </c>
      <c r="D66" s="93"/>
      <c r="E66" s="93"/>
      <c r="F66" s="93"/>
      <c r="G66" s="93"/>
      <c r="H66" s="95"/>
      <c r="I66" s="93"/>
      <c r="J66" s="143"/>
      <c r="K66" s="143"/>
      <c r="L66" s="143"/>
      <c r="M66" s="143"/>
      <c r="N66" s="143"/>
      <c r="O66" s="143"/>
      <c r="P66" s="93" t="s">
        <v>465</v>
      </c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">
      <c r="A67" s="125">
        <v>4760.6275982298512</v>
      </c>
      <c r="B67" s="30">
        <v>3550</v>
      </c>
      <c r="C67" s="93">
        <v>3150.01</v>
      </c>
      <c r="D67" s="93"/>
      <c r="E67" s="93"/>
      <c r="F67" s="93"/>
      <c r="G67" s="93"/>
      <c r="H67" s="95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">
      <c r="A68" s="125">
        <v>5364.087434625184</v>
      </c>
      <c r="B68" s="30">
        <v>4000</v>
      </c>
      <c r="C68" s="93">
        <v>3550.01</v>
      </c>
      <c r="D68" s="93"/>
      <c r="E68" s="93"/>
      <c r="F68" s="93"/>
      <c r="G68" s="93"/>
      <c r="H68" s="95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">
      <c r="A69" s="125">
        <v>6034.5983639533324</v>
      </c>
      <c r="B69" s="30">
        <v>4500</v>
      </c>
      <c r="C69" s="93">
        <v>4000.01</v>
      </c>
      <c r="D69" s="93"/>
      <c r="E69" s="93"/>
      <c r="F69" s="93"/>
      <c r="G69" s="93"/>
      <c r="H69" s="95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">
      <c r="A70" s="125">
        <v>6705.1092932814799</v>
      </c>
      <c r="B70" s="30">
        <v>5000</v>
      </c>
      <c r="C70" s="93">
        <v>4500.01</v>
      </c>
      <c r="D70" s="93"/>
      <c r="E70" s="93"/>
      <c r="F70" s="93"/>
      <c r="G70" s="93"/>
      <c r="H70" s="95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">
      <c r="A71" s="125">
        <v>0</v>
      </c>
      <c r="B71" s="30">
        <v>999999999</v>
      </c>
      <c r="C71" s="93">
        <v>5000.01</v>
      </c>
      <c r="D71" s="93"/>
      <c r="E71" s="93"/>
      <c r="F71" s="93"/>
      <c r="G71" s="93"/>
      <c r="H71" s="95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">
      <c r="A72" s="125">
        <v>0</v>
      </c>
      <c r="B72" s="30">
        <v>0</v>
      </c>
      <c r="C72" s="93">
        <v>0</v>
      </c>
      <c r="D72" s="93"/>
      <c r="E72" s="93"/>
      <c r="F72" s="93"/>
      <c r="G72" s="93"/>
      <c r="H72" s="95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x14ac:dyDescent="0.2">
      <c r="A73" s="125">
        <v>0</v>
      </c>
      <c r="B73" s="30">
        <v>0</v>
      </c>
      <c r="C73" s="93">
        <v>0</v>
      </c>
      <c r="D73" s="93" t="s">
        <v>229</v>
      </c>
      <c r="E73" s="93">
        <v>0</v>
      </c>
      <c r="F73" s="93" t="s">
        <v>229</v>
      </c>
      <c r="G73" s="93">
        <v>0</v>
      </c>
      <c r="H73" s="95" t="s">
        <v>229</v>
      </c>
      <c r="I73" s="93">
        <v>0</v>
      </c>
      <c r="J73" s="93" t="s">
        <v>229</v>
      </c>
      <c r="K73" s="93">
        <v>0</v>
      </c>
      <c r="L73" s="93" t="s">
        <v>229</v>
      </c>
      <c r="M73" s="93">
        <v>0</v>
      </c>
      <c r="N73" s="93" t="s">
        <v>229</v>
      </c>
      <c r="O73" s="93">
        <v>0</v>
      </c>
      <c r="P73" s="93" t="s">
        <v>229</v>
      </c>
      <c r="Q73" s="93">
        <v>0</v>
      </c>
      <c r="R73" s="93"/>
      <c r="S73" s="93"/>
      <c r="T73" s="93"/>
      <c r="U73" s="93"/>
      <c r="V73" s="93"/>
      <c r="W73" s="93"/>
      <c r="X73" s="93"/>
      <c r="Y73" s="93"/>
    </row>
    <row r="74" spans="1:25" x14ac:dyDescent="0.2">
      <c r="A74" s="125">
        <v>0</v>
      </c>
      <c r="B74" s="30">
        <v>0</v>
      </c>
      <c r="C74" s="93">
        <v>0</v>
      </c>
      <c r="D74" s="93" t="s">
        <v>154</v>
      </c>
      <c r="E74" s="93">
        <v>0</v>
      </c>
      <c r="F74" s="93" t="s">
        <v>156</v>
      </c>
      <c r="G74" s="93">
        <v>0</v>
      </c>
      <c r="H74" s="95" t="s">
        <v>158</v>
      </c>
      <c r="I74" s="93">
        <v>0</v>
      </c>
      <c r="J74" s="93" t="s">
        <v>160</v>
      </c>
      <c r="K74" s="93">
        <v>0</v>
      </c>
      <c r="L74" s="93" t="s">
        <v>161</v>
      </c>
      <c r="M74" s="93">
        <v>0</v>
      </c>
      <c r="N74" s="93" t="s">
        <v>164</v>
      </c>
      <c r="O74" s="93">
        <v>0</v>
      </c>
      <c r="P74" s="93" t="s">
        <v>166</v>
      </c>
      <c r="Q74" s="93">
        <v>0</v>
      </c>
      <c r="R74" s="93"/>
      <c r="S74" s="93"/>
      <c r="T74" s="93"/>
      <c r="U74" s="93"/>
      <c r="V74" s="93"/>
      <c r="W74" s="93"/>
      <c r="X74" s="93"/>
      <c r="Y74" s="93"/>
    </row>
    <row r="75" spans="1:25" x14ac:dyDescent="0.2">
      <c r="A75" s="125">
        <v>0</v>
      </c>
      <c r="B75" s="30">
        <v>0</v>
      </c>
      <c r="C75" s="93">
        <v>0</v>
      </c>
      <c r="D75" s="93">
        <v>0</v>
      </c>
      <c r="E75" s="93">
        <v>0</v>
      </c>
      <c r="F75" s="93">
        <v>0</v>
      </c>
      <c r="G75" s="93">
        <v>0</v>
      </c>
      <c r="H75" s="95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/>
      <c r="S75" s="93"/>
      <c r="T75" s="93"/>
      <c r="U75" s="93"/>
      <c r="V75" s="93"/>
      <c r="W75" s="93"/>
      <c r="X75" s="93"/>
      <c r="Y75" s="93"/>
    </row>
    <row r="76" spans="1:25" x14ac:dyDescent="0.2">
      <c r="A76" s="125"/>
      <c r="B76" s="30"/>
      <c r="C76" s="93"/>
      <c r="D76" s="93"/>
      <c r="E76" s="93"/>
      <c r="F76" s="93"/>
      <c r="G76" s="93"/>
      <c r="H76" s="95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</row>
    <row r="77" spans="1:25" x14ac:dyDescent="0.2">
      <c r="A77" s="125"/>
      <c r="B77" s="30"/>
      <c r="C77" s="93"/>
      <c r="D77" s="93"/>
      <c r="E77" s="93"/>
      <c r="F77" s="93"/>
      <c r="G77" s="93"/>
      <c r="H77" s="95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</row>
    <row r="78" spans="1:25" x14ac:dyDescent="0.2">
      <c r="A78" s="125"/>
      <c r="B78" s="30"/>
      <c r="C78" s="93"/>
      <c r="D78" s="93"/>
      <c r="E78" s="93"/>
      <c r="F78" s="93"/>
      <c r="G78" s="93"/>
      <c r="H78" s="95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</row>
    <row r="79" spans="1:25" x14ac:dyDescent="0.2">
      <c r="A79" s="125"/>
      <c r="B79" s="30"/>
      <c r="C79" s="93"/>
      <c r="D79" s="93"/>
      <c r="E79" s="93"/>
      <c r="F79" s="93"/>
      <c r="G79" s="93"/>
      <c r="H79" s="95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</row>
    <row r="80" spans="1:25" x14ac:dyDescent="0.2">
      <c r="A80" s="125"/>
      <c r="B80" s="30"/>
      <c r="C80" s="93"/>
      <c r="D80" s="93"/>
      <c r="E80" s="93"/>
      <c r="F80" s="93"/>
      <c r="G80" s="93"/>
      <c r="H80" s="95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</row>
    <row r="81" spans="1:25" x14ac:dyDescent="0.2">
      <c r="A81" s="125"/>
      <c r="B81" s="30"/>
      <c r="C81" s="93"/>
      <c r="D81" s="93"/>
      <c r="E81" s="93"/>
      <c r="F81" s="93"/>
      <c r="G81" s="93"/>
      <c r="H81" s="95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</row>
    <row r="82" spans="1:25" x14ac:dyDescent="0.2">
      <c r="A82" s="125"/>
      <c r="B82" s="30"/>
      <c r="C82" s="93"/>
      <c r="D82" s="93"/>
      <c r="E82" s="93"/>
      <c r="F82" s="93"/>
      <c r="G82" s="93"/>
      <c r="H82" s="95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</row>
    <row r="83" spans="1:25" x14ac:dyDescent="0.2">
      <c r="A83" s="125"/>
      <c r="B83" s="30"/>
      <c r="C83" s="93"/>
      <c r="D83" s="93"/>
      <c r="E83" s="93"/>
      <c r="F83" s="93"/>
      <c r="G83" s="93"/>
      <c r="H83" s="95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</row>
    <row r="84" spans="1:25" x14ac:dyDescent="0.2">
      <c r="A84" s="125"/>
      <c r="B84" s="30"/>
      <c r="C84" s="93"/>
      <c r="D84" s="93"/>
      <c r="E84" s="93"/>
      <c r="F84" s="93"/>
      <c r="G84" s="93"/>
      <c r="H84" s="95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</row>
    <row r="85" spans="1:25" x14ac:dyDescent="0.2">
      <c r="A85" s="125"/>
      <c r="B85" s="30"/>
      <c r="C85" s="93"/>
      <c r="D85" s="93"/>
      <c r="E85" s="93"/>
      <c r="F85" s="93"/>
      <c r="G85" s="93"/>
      <c r="H85" s="95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</row>
    <row r="86" spans="1:25" x14ac:dyDescent="0.2">
      <c r="A86" s="125"/>
      <c r="B86" s="30"/>
      <c r="C86" s="93"/>
      <c r="D86" s="93"/>
      <c r="E86" s="93"/>
      <c r="F86" s="93"/>
      <c r="G86" s="93"/>
      <c r="H86" s="95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</row>
    <row r="87" spans="1:25" x14ac:dyDescent="0.2">
      <c r="A87" s="125"/>
      <c r="B87" s="30"/>
      <c r="C87" s="93"/>
      <c r="D87" s="93"/>
      <c r="E87" s="93"/>
      <c r="F87" s="93"/>
      <c r="G87" s="93"/>
      <c r="H87" s="95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</row>
    <row r="88" spans="1:25" x14ac:dyDescent="0.2">
      <c r="A88" s="125"/>
      <c r="B88" s="30"/>
      <c r="C88" s="93"/>
      <c r="D88" s="93"/>
      <c r="E88" s="93"/>
      <c r="F88" s="93"/>
      <c r="G88" s="93"/>
      <c r="H88" s="95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</row>
    <row r="89" spans="1:25" x14ac:dyDescent="0.2">
      <c r="A89" s="125"/>
      <c r="B89" s="30"/>
      <c r="C89" s="93"/>
      <c r="D89" s="93"/>
      <c r="E89" s="93"/>
      <c r="F89" s="93"/>
      <c r="G89" s="93"/>
      <c r="H89" s="95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5" x14ac:dyDescent="0.2">
      <c r="A90" s="125"/>
      <c r="B90" s="30"/>
      <c r="C90" s="93"/>
      <c r="D90" s="93"/>
      <c r="E90" s="93"/>
      <c r="F90" s="93"/>
      <c r="G90" s="93"/>
      <c r="H90" s="95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</row>
    <row r="91" spans="1:25" x14ac:dyDescent="0.2">
      <c r="A91" s="125"/>
      <c r="B91" s="30"/>
      <c r="C91" s="93"/>
      <c r="D91" s="93"/>
      <c r="E91" s="93"/>
      <c r="F91" s="93"/>
      <c r="G91" s="93"/>
      <c r="H91" s="95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</row>
    <row r="92" spans="1:25" x14ac:dyDescent="0.2">
      <c r="A92" s="125"/>
      <c r="B92" s="30"/>
      <c r="C92" s="93"/>
      <c r="D92" s="93"/>
      <c r="E92" s="93"/>
      <c r="F92" s="93"/>
      <c r="G92" s="93"/>
      <c r="H92" s="95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</row>
    <row r="93" spans="1:25" x14ac:dyDescent="0.2">
      <c r="A93" s="125"/>
      <c r="B93" s="30"/>
      <c r="C93" s="93"/>
      <c r="D93" s="93"/>
      <c r="E93" s="93"/>
      <c r="F93" s="93"/>
      <c r="G93" s="93"/>
      <c r="H93" s="95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</row>
    <row r="94" spans="1:25" x14ac:dyDescent="0.2">
      <c r="A94" s="125"/>
      <c r="B94" s="30"/>
      <c r="C94" s="93"/>
      <c r="D94" s="93"/>
      <c r="E94" s="93"/>
      <c r="F94" s="93"/>
      <c r="G94" s="93"/>
      <c r="H94" s="95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</row>
    <row r="95" spans="1:25" x14ac:dyDescent="0.2">
      <c r="A95" s="125"/>
      <c r="B95" s="30"/>
      <c r="C95" s="93"/>
      <c r="D95" s="93"/>
      <c r="E95" s="93"/>
      <c r="F95" s="93"/>
      <c r="G95" s="93"/>
      <c r="H95" s="95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</row>
    <row r="109" spans="13:13" ht="38.25" x14ac:dyDescent="0.2">
      <c r="M109" s="222" t="s">
        <v>913</v>
      </c>
    </row>
    <row r="110" spans="13:13" ht="38.25" x14ac:dyDescent="0.2">
      <c r="M110" s="222" t="s">
        <v>912</v>
      </c>
    </row>
    <row r="111" spans="13:13" ht="38.25" x14ac:dyDescent="0.2">
      <c r="M111" s="222" t="s">
        <v>911</v>
      </c>
    </row>
    <row r="112" spans="13:13" ht="38.25" x14ac:dyDescent="0.2">
      <c r="M112" s="222" t="s">
        <v>910</v>
      </c>
    </row>
    <row r="113" spans="10:13" ht="38.25" x14ac:dyDescent="0.2">
      <c r="M113" s="222" t="s">
        <v>909</v>
      </c>
    </row>
    <row r="114" spans="10:13" x14ac:dyDescent="0.2">
      <c r="M114" s="222"/>
    </row>
    <row r="115" spans="10:13" x14ac:dyDescent="0.2">
      <c r="J115" s="222"/>
      <c r="M115" s="222"/>
    </row>
    <row r="116" spans="10:13" x14ac:dyDescent="0.2">
      <c r="J116" s="222"/>
      <c r="M116" s="222"/>
    </row>
    <row r="117" spans="10:13" x14ac:dyDescent="0.2">
      <c r="J117" s="222"/>
      <c r="M117" s="222"/>
    </row>
    <row r="118" spans="10:13" x14ac:dyDescent="0.2">
      <c r="J118" s="222"/>
      <c r="M118" s="222"/>
    </row>
    <row r="119" spans="10:13" x14ac:dyDescent="0.2">
      <c r="J119" s="222"/>
      <c r="M119" s="222"/>
    </row>
    <row r="120" spans="10:13" x14ac:dyDescent="0.2">
      <c r="J120" s="222"/>
      <c r="M120" s="222"/>
    </row>
    <row r="121" spans="10:13" x14ac:dyDescent="0.2">
      <c r="J121" s="222"/>
      <c r="M121" s="237"/>
    </row>
    <row r="122" spans="10:13" x14ac:dyDescent="0.2">
      <c r="J122" s="222"/>
      <c r="M122" s="222"/>
    </row>
    <row r="123" spans="10:13" x14ac:dyDescent="0.2">
      <c r="J123" s="222"/>
      <c r="M123" s="222"/>
    </row>
    <row r="124" spans="10:13" x14ac:dyDescent="0.2">
      <c r="J124" s="222"/>
      <c r="M124" s="222"/>
    </row>
    <row r="125" spans="10:13" x14ac:dyDescent="0.2">
      <c r="J125" s="222"/>
      <c r="M125" s="222"/>
    </row>
    <row r="126" spans="10:13" x14ac:dyDescent="0.2">
      <c r="J126" s="222"/>
      <c r="M126" s="222"/>
    </row>
    <row r="127" spans="10:13" x14ac:dyDescent="0.2">
      <c r="J127" s="222"/>
      <c r="M127" s="222"/>
    </row>
    <row r="128" spans="10:13" x14ac:dyDescent="0.2">
      <c r="J128" s="222"/>
      <c r="M128" s="222"/>
    </row>
    <row r="129" spans="10:13" x14ac:dyDescent="0.2">
      <c r="J129" s="222"/>
      <c r="M129" s="222"/>
    </row>
    <row r="130" spans="10:13" x14ac:dyDescent="0.2">
      <c r="J130" s="222"/>
      <c r="M130" s="222"/>
    </row>
    <row r="131" spans="10:13" x14ac:dyDescent="0.2">
      <c r="J131" s="222"/>
      <c r="M131" s="222"/>
    </row>
    <row r="132" spans="10:13" x14ac:dyDescent="0.2">
      <c r="J132" s="222"/>
      <c r="M132" s="222"/>
    </row>
    <row r="133" spans="10:13" x14ac:dyDescent="0.2">
      <c r="J133" s="222"/>
      <c r="M133" s="222"/>
    </row>
    <row r="134" spans="10:13" x14ac:dyDescent="0.2">
      <c r="J134" s="222"/>
      <c r="M134" s="222"/>
    </row>
    <row r="135" spans="10:13" x14ac:dyDescent="0.2">
      <c r="J135" s="222"/>
      <c r="M135" s="222"/>
    </row>
    <row r="136" spans="10:13" x14ac:dyDescent="0.2">
      <c r="J136" s="222"/>
    </row>
    <row r="137" spans="10:13" x14ac:dyDescent="0.2">
      <c r="J137" s="222"/>
    </row>
    <row r="138" spans="10:13" x14ac:dyDescent="0.2">
      <c r="J138" s="222"/>
    </row>
    <row r="139" spans="10:13" x14ac:dyDescent="0.2">
      <c r="J139" s="222"/>
    </row>
    <row r="140" spans="10:13" x14ac:dyDescent="0.2">
      <c r="J140" s="222"/>
    </row>
    <row r="141" spans="10:13" x14ac:dyDescent="0.2">
      <c r="J141" s="222"/>
    </row>
  </sheetData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A101"/>
  <sheetViews>
    <sheetView workbookViewId="0">
      <selection activeCell="N36" sqref="N36"/>
    </sheetView>
  </sheetViews>
  <sheetFormatPr defaultRowHeight="12.75" x14ac:dyDescent="0.2"/>
  <cols>
    <col min="1" max="1" width="15" style="69" bestFit="1" customWidth="1"/>
    <col min="2" max="2" width="10.5703125" style="38" customWidth="1"/>
    <col min="3" max="3" width="5.85546875" style="115" customWidth="1"/>
    <col min="4" max="7" width="9.140625" style="69"/>
    <col min="8" max="8" width="9.140625" style="72"/>
    <col min="9" max="9" width="9.140625" style="69"/>
    <col min="10" max="10" width="17.28515625" style="69" bestFit="1" customWidth="1"/>
    <col min="11" max="11" width="9.140625" style="69"/>
    <col min="12" max="12" width="17.28515625" style="69" bestFit="1" customWidth="1"/>
    <col min="13" max="13" width="6.28515625" style="69" customWidth="1"/>
    <col min="14" max="14" width="9.140625" style="69"/>
    <col min="15" max="15" width="7.5703125" style="69" customWidth="1"/>
    <col min="16" max="256" width="9.140625" style="69"/>
    <col min="257" max="257" width="15" style="69" bestFit="1" customWidth="1"/>
    <col min="258" max="258" width="10.5703125" style="69" customWidth="1"/>
    <col min="259" max="259" width="4.28515625" style="69" customWidth="1"/>
    <col min="260" max="265" width="9.140625" style="69"/>
    <col min="266" max="266" width="17.28515625" style="69" bestFit="1" customWidth="1"/>
    <col min="267" max="267" width="9.140625" style="69"/>
    <col min="268" max="268" width="17.28515625" style="69" bestFit="1" customWidth="1"/>
    <col min="269" max="512" width="9.140625" style="69"/>
    <col min="513" max="513" width="15" style="69" bestFit="1" customWidth="1"/>
    <col min="514" max="514" width="10.5703125" style="69" customWidth="1"/>
    <col min="515" max="515" width="4.28515625" style="69" customWidth="1"/>
    <col min="516" max="521" width="9.140625" style="69"/>
    <col min="522" max="522" width="17.28515625" style="69" bestFit="1" customWidth="1"/>
    <col min="523" max="523" width="9.140625" style="69"/>
    <col min="524" max="524" width="17.28515625" style="69" bestFit="1" customWidth="1"/>
    <col min="525" max="768" width="9.140625" style="69"/>
    <col min="769" max="769" width="15" style="69" bestFit="1" customWidth="1"/>
    <col min="770" max="770" width="10.5703125" style="69" customWidth="1"/>
    <col min="771" max="771" width="4.28515625" style="69" customWidth="1"/>
    <col min="772" max="777" width="9.140625" style="69"/>
    <col min="778" max="778" width="17.28515625" style="69" bestFit="1" customWidth="1"/>
    <col min="779" max="779" width="9.140625" style="69"/>
    <col min="780" max="780" width="17.28515625" style="69" bestFit="1" customWidth="1"/>
    <col min="781" max="1024" width="9.140625" style="69"/>
    <col min="1025" max="1025" width="15" style="69" bestFit="1" customWidth="1"/>
    <col min="1026" max="1026" width="10.5703125" style="69" customWidth="1"/>
    <col min="1027" max="1027" width="4.28515625" style="69" customWidth="1"/>
    <col min="1028" max="1033" width="9.140625" style="69"/>
    <col min="1034" max="1034" width="17.28515625" style="69" bestFit="1" customWidth="1"/>
    <col min="1035" max="1035" width="9.140625" style="69"/>
    <col min="1036" max="1036" width="17.28515625" style="69" bestFit="1" customWidth="1"/>
    <col min="1037" max="1280" width="9.140625" style="69"/>
    <col min="1281" max="1281" width="15" style="69" bestFit="1" customWidth="1"/>
    <col min="1282" max="1282" width="10.5703125" style="69" customWidth="1"/>
    <col min="1283" max="1283" width="4.28515625" style="69" customWidth="1"/>
    <col min="1284" max="1289" width="9.140625" style="69"/>
    <col min="1290" max="1290" width="17.28515625" style="69" bestFit="1" customWidth="1"/>
    <col min="1291" max="1291" width="9.140625" style="69"/>
    <col min="1292" max="1292" width="17.28515625" style="69" bestFit="1" customWidth="1"/>
    <col min="1293" max="1536" width="9.140625" style="69"/>
    <col min="1537" max="1537" width="15" style="69" bestFit="1" customWidth="1"/>
    <col min="1538" max="1538" width="10.5703125" style="69" customWidth="1"/>
    <col min="1539" max="1539" width="4.28515625" style="69" customWidth="1"/>
    <col min="1540" max="1545" width="9.140625" style="69"/>
    <col min="1546" max="1546" width="17.28515625" style="69" bestFit="1" customWidth="1"/>
    <col min="1547" max="1547" width="9.140625" style="69"/>
    <col min="1548" max="1548" width="17.28515625" style="69" bestFit="1" customWidth="1"/>
    <col min="1549" max="1792" width="9.140625" style="69"/>
    <col min="1793" max="1793" width="15" style="69" bestFit="1" customWidth="1"/>
    <col min="1794" max="1794" width="10.5703125" style="69" customWidth="1"/>
    <col min="1795" max="1795" width="4.28515625" style="69" customWidth="1"/>
    <col min="1796" max="1801" width="9.140625" style="69"/>
    <col min="1802" max="1802" width="17.28515625" style="69" bestFit="1" customWidth="1"/>
    <col min="1803" max="1803" width="9.140625" style="69"/>
    <col min="1804" max="1804" width="17.28515625" style="69" bestFit="1" customWidth="1"/>
    <col min="1805" max="2048" width="9.140625" style="69"/>
    <col min="2049" max="2049" width="15" style="69" bestFit="1" customWidth="1"/>
    <col min="2050" max="2050" width="10.5703125" style="69" customWidth="1"/>
    <col min="2051" max="2051" width="4.28515625" style="69" customWidth="1"/>
    <col min="2052" max="2057" width="9.140625" style="69"/>
    <col min="2058" max="2058" width="17.28515625" style="69" bestFit="1" customWidth="1"/>
    <col min="2059" max="2059" width="9.140625" style="69"/>
    <col min="2060" max="2060" width="17.28515625" style="69" bestFit="1" customWidth="1"/>
    <col min="2061" max="2304" width="9.140625" style="69"/>
    <col min="2305" max="2305" width="15" style="69" bestFit="1" customWidth="1"/>
    <col min="2306" max="2306" width="10.5703125" style="69" customWidth="1"/>
    <col min="2307" max="2307" width="4.28515625" style="69" customWidth="1"/>
    <col min="2308" max="2313" width="9.140625" style="69"/>
    <col min="2314" max="2314" width="17.28515625" style="69" bestFit="1" customWidth="1"/>
    <col min="2315" max="2315" width="9.140625" style="69"/>
    <col min="2316" max="2316" width="17.28515625" style="69" bestFit="1" customWidth="1"/>
    <col min="2317" max="2560" width="9.140625" style="69"/>
    <col min="2561" max="2561" width="15" style="69" bestFit="1" customWidth="1"/>
    <col min="2562" max="2562" width="10.5703125" style="69" customWidth="1"/>
    <col min="2563" max="2563" width="4.28515625" style="69" customWidth="1"/>
    <col min="2564" max="2569" width="9.140625" style="69"/>
    <col min="2570" max="2570" width="17.28515625" style="69" bestFit="1" customWidth="1"/>
    <col min="2571" max="2571" width="9.140625" style="69"/>
    <col min="2572" max="2572" width="17.28515625" style="69" bestFit="1" customWidth="1"/>
    <col min="2573" max="2816" width="9.140625" style="69"/>
    <col min="2817" max="2817" width="15" style="69" bestFit="1" customWidth="1"/>
    <col min="2818" max="2818" width="10.5703125" style="69" customWidth="1"/>
    <col min="2819" max="2819" width="4.28515625" style="69" customWidth="1"/>
    <col min="2820" max="2825" width="9.140625" style="69"/>
    <col min="2826" max="2826" width="17.28515625" style="69" bestFit="1" customWidth="1"/>
    <col min="2827" max="2827" width="9.140625" style="69"/>
    <col min="2828" max="2828" width="17.28515625" style="69" bestFit="1" customWidth="1"/>
    <col min="2829" max="3072" width="9.140625" style="69"/>
    <col min="3073" max="3073" width="15" style="69" bestFit="1" customWidth="1"/>
    <col min="3074" max="3074" width="10.5703125" style="69" customWidth="1"/>
    <col min="3075" max="3075" width="4.28515625" style="69" customWidth="1"/>
    <col min="3076" max="3081" width="9.140625" style="69"/>
    <col min="3082" max="3082" width="17.28515625" style="69" bestFit="1" customWidth="1"/>
    <col min="3083" max="3083" width="9.140625" style="69"/>
    <col min="3084" max="3084" width="17.28515625" style="69" bestFit="1" customWidth="1"/>
    <col min="3085" max="3328" width="9.140625" style="69"/>
    <col min="3329" max="3329" width="15" style="69" bestFit="1" customWidth="1"/>
    <col min="3330" max="3330" width="10.5703125" style="69" customWidth="1"/>
    <col min="3331" max="3331" width="4.28515625" style="69" customWidth="1"/>
    <col min="3332" max="3337" width="9.140625" style="69"/>
    <col min="3338" max="3338" width="17.28515625" style="69" bestFit="1" customWidth="1"/>
    <col min="3339" max="3339" width="9.140625" style="69"/>
    <col min="3340" max="3340" width="17.28515625" style="69" bestFit="1" customWidth="1"/>
    <col min="3341" max="3584" width="9.140625" style="69"/>
    <col min="3585" max="3585" width="15" style="69" bestFit="1" customWidth="1"/>
    <col min="3586" max="3586" width="10.5703125" style="69" customWidth="1"/>
    <col min="3587" max="3587" width="4.28515625" style="69" customWidth="1"/>
    <col min="3588" max="3593" width="9.140625" style="69"/>
    <col min="3594" max="3594" width="17.28515625" style="69" bestFit="1" customWidth="1"/>
    <col min="3595" max="3595" width="9.140625" style="69"/>
    <col min="3596" max="3596" width="17.28515625" style="69" bestFit="1" customWidth="1"/>
    <col min="3597" max="3840" width="9.140625" style="69"/>
    <col min="3841" max="3841" width="15" style="69" bestFit="1" customWidth="1"/>
    <col min="3842" max="3842" width="10.5703125" style="69" customWidth="1"/>
    <col min="3843" max="3843" width="4.28515625" style="69" customWidth="1"/>
    <col min="3844" max="3849" width="9.140625" style="69"/>
    <col min="3850" max="3850" width="17.28515625" style="69" bestFit="1" customWidth="1"/>
    <col min="3851" max="3851" width="9.140625" style="69"/>
    <col min="3852" max="3852" width="17.28515625" style="69" bestFit="1" customWidth="1"/>
    <col min="3853" max="4096" width="9.140625" style="69"/>
    <col min="4097" max="4097" width="15" style="69" bestFit="1" customWidth="1"/>
    <col min="4098" max="4098" width="10.5703125" style="69" customWidth="1"/>
    <col min="4099" max="4099" width="4.28515625" style="69" customWidth="1"/>
    <col min="4100" max="4105" width="9.140625" style="69"/>
    <col min="4106" max="4106" width="17.28515625" style="69" bestFit="1" customWidth="1"/>
    <col min="4107" max="4107" width="9.140625" style="69"/>
    <col min="4108" max="4108" width="17.28515625" style="69" bestFit="1" customWidth="1"/>
    <col min="4109" max="4352" width="9.140625" style="69"/>
    <col min="4353" max="4353" width="15" style="69" bestFit="1" customWidth="1"/>
    <col min="4354" max="4354" width="10.5703125" style="69" customWidth="1"/>
    <col min="4355" max="4355" width="4.28515625" style="69" customWidth="1"/>
    <col min="4356" max="4361" width="9.140625" style="69"/>
    <col min="4362" max="4362" width="17.28515625" style="69" bestFit="1" customWidth="1"/>
    <col min="4363" max="4363" width="9.140625" style="69"/>
    <col min="4364" max="4364" width="17.28515625" style="69" bestFit="1" customWidth="1"/>
    <col min="4365" max="4608" width="9.140625" style="69"/>
    <col min="4609" max="4609" width="15" style="69" bestFit="1" customWidth="1"/>
    <col min="4610" max="4610" width="10.5703125" style="69" customWidth="1"/>
    <col min="4611" max="4611" width="4.28515625" style="69" customWidth="1"/>
    <col min="4612" max="4617" width="9.140625" style="69"/>
    <col min="4618" max="4618" width="17.28515625" style="69" bestFit="1" customWidth="1"/>
    <col min="4619" max="4619" width="9.140625" style="69"/>
    <col min="4620" max="4620" width="17.28515625" style="69" bestFit="1" customWidth="1"/>
    <col min="4621" max="4864" width="9.140625" style="69"/>
    <col min="4865" max="4865" width="15" style="69" bestFit="1" customWidth="1"/>
    <col min="4866" max="4866" width="10.5703125" style="69" customWidth="1"/>
    <col min="4867" max="4867" width="4.28515625" style="69" customWidth="1"/>
    <col min="4868" max="4873" width="9.140625" style="69"/>
    <col min="4874" max="4874" width="17.28515625" style="69" bestFit="1" customWidth="1"/>
    <col min="4875" max="4875" width="9.140625" style="69"/>
    <col min="4876" max="4876" width="17.28515625" style="69" bestFit="1" customWidth="1"/>
    <col min="4877" max="5120" width="9.140625" style="69"/>
    <col min="5121" max="5121" width="15" style="69" bestFit="1" customWidth="1"/>
    <col min="5122" max="5122" width="10.5703125" style="69" customWidth="1"/>
    <col min="5123" max="5123" width="4.28515625" style="69" customWidth="1"/>
    <col min="5124" max="5129" width="9.140625" style="69"/>
    <col min="5130" max="5130" width="17.28515625" style="69" bestFit="1" customWidth="1"/>
    <col min="5131" max="5131" width="9.140625" style="69"/>
    <col min="5132" max="5132" width="17.28515625" style="69" bestFit="1" customWidth="1"/>
    <col min="5133" max="5376" width="9.140625" style="69"/>
    <col min="5377" max="5377" width="15" style="69" bestFit="1" customWidth="1"/>
    <col min="5378" max="5378" width="10.5703125" style="69" customWidth="1"/>
    <col min="5379" max="5379" width="4.28515625" style="69" customWidth="1"/>
    <col min="5380" max="5385" width="9.140625" style="69"/>
    <col min="5386" max="5386" width="17.28515625" style="69" bestFit="1" customWidth="1"/>
    <col min="5387" max="5387" width="9.140625" style="69"/>
    <col min="5388" max="5388" width="17.28515625" style="69" bestFit="1" customWidth="1"/>
    <col min="5389" max="5632" width="9.140625" style="69"/>
    <col min="5633" max="5633" width="15" style="69" bestFit="1" customWidth="1"/>
    <col min="5634" max="5634" width="10.5703125" style="69" customWidth="1"/>
    <col min="5635" max="5635" width="4.28515625" style="69" customWidth="1"/>
    <col min="5636" max="5641" width="9.140625" style="69"/>
    <col min="5642" max="5642" width="17.28515625" style="69" bestFit="1" customWidth="1"/>
    <col min="5643" max="5643" width="9.140625" style="69"/>
    <col min="5644" max="5644" width="17.28515625" style="69" bestFit="1" customWidth="1"/>
    <col min="5645" max="5888" width="9.140625" style="69"/>
    <col min="5889" max="5889" width="15" style="69" bestFit="1" customWidth="1"/>
    <col min="5890" max="5890" width="10.5703125" style="69" customWidth="1"/>
    <col min="5891" max="5891" width="4.28515625" style="69" customWidth="1"/>
    <col min="5892" max="5897" width="9.140625" style="69"/>
    <col min="5898" max="5898" width="17.28515625" style="69" bestFit="1" customWidth="1"/>
    <col min="5899" max="5899" width="9.140625" style="69"/>
    <col min="5900" max="5900" width="17.28515625" style="69" bestFit="1" customWidth="1"/>
    <col min="5901" max="6144" width="9.140625" style="69"/>
    <col min="6145" max="6145" width="15" style="69" bestFit="1" customWidth="1"/>
    <col min="6146" max="6146" width="10.5703125" style="69" customWidth="1"/>
    <col min="6147" max="6147" width="4.28515625" style="69" customWidth="1"/>
    <col min="6148" max="6153" width="9.140625" style="69"/>
    <col min="6154" max="6154" width="17.28515625" style="69" bestFit="1" customWidth="1"/>
    <col min="6155" max="6155" width="9.140625" style="69"/>
    <col min="6156" max="6156" width="17.28515625" style="69" bestFit="1" customWidth="1"/>
    <col min="6157" max="6400" width="9.140625" style="69"/>
    <col min="6401" max="6401" width="15" style="69" bestFit="1" customWidth="1"/>
    <col min="6402" max="6402" width="10.5703125" style="69" customWidth="1"/>
    <col min="6403" max="6403" width="4.28515625" style="69" customWidth="1"/>
    <col min="6404" max="6409" width="9.140625" style="69"/>
    <col min="6410" max="6410" width="17.28515625" style="69" bestFit="1" customWidth="1"/>
    <col min="6411" max="6411" width="9.140625" style="69"/>
    <col min="6412" max="6412" width="17.28515625" style="69" bestFit="1" customWidth="1"/>
    <col min="6413" max="6656" width="9.140625" style="69"/>
    <col min="6657" max="6657" width="15" style="69" bestFit="1" customWidth="1"/>
    <col min="6658" max="6658" width="10.5703125" style="69" customWidth="1"/>
    <col min="6659" max="6659" width="4.28515625" style="69" customWidth="1"/>
    <col min="6660" max="6665" width="9.140625" style="69"/>
    <col min="6666" max="6666" width="17.28515625" style="69" bestFit="1" customWidth="1"/>
    <col min="6667" max="6667" width="9.140625" style="69"/>
    <col min="6668" max="6668" width="17.28515625" style="69" bestFit="1" customWidth="1"/>
    <col min="6669" max="6912" width="9.140625" style="69"/>
    <col min="6913" max="6913" width="15" style="69" bestFit="1" customWidth="1"/>
    <col min="6914" max="6914" width="10.5703125" style="69" customWidth="1"/>
    <col min="6915" max="6915" width="4.28515625" style="69" customWidth="1"/>
    <col min="6916" max="6921" width="9.140625" style="69"/>
    <col min="6922" max="6922" width="17.28515625" style="69" bestFit="1" customWidth="1"/>
    <col min="6923" max="6923" width="9.140625" style="69"/>
    <col min="6924" max="6924" width="17.28515625" style="69" bestFit="1" customWidth="1"/>
    <col min="6925" max="7168" width="9.140625" style="69"/>
    <col min="7169" max="7169" width="15" style="69" bestFit="1" customWidth="1"/>
    <col min="7170" max="7170" width="10.5703125" style="69" customWidth="1"/>
    <col min="7171" max="7171" width="4.28515625" style="69" customWidth="1"/>
    <col min="7172" max="7177" width="9.140625" style="69"/>
    <col min="7178" max="7178" width="17.28515625" style="69" bestFit="1" customWidth="1"/>
    <col min="7179" max="7179" width="9.140625" style="69"/>
    <col min="7180" max="7180" width="17.28515625" style="69" bestFit="1" customWidth="1"/>
    <col min="7181" max="7424" width="9.140625" style="69"/>
    <col min="7425" max="7425" width="15" style="69" bestFit="1" customWidth="1"/>
    <col min="7426" max="7426" width="10.5703125" style="69" customWidth="1"/>
    <col min="7427" max="7427" width="4.28515625" style="69" customWidth="1"/>
    <col min="7428" max="7433" width="9.140625" style="69"/>
    <col min="7434" max="7434" width="17.28515625" style="69" bestFit="1" customWidth="1"/>
    <col min="7435" max="7435" width="9.140625" style="69"/>
    <col min="7436" max="7436" width="17.28515625" style="69" bestFit="1" customWidth="1"/>
    <col min="7437" max="7680" width="9.140625" style="69"/>
    <col min="7681" max="7681" width="15" style="69" bestFit="1" customWidth="1"/>
    <col min="7682" max="7682" width="10.5703125" style="69" customWidth="1"/>
    <col min="7683" max="7683" width="4.28515625" style="69" customWidth="1"/>
    <col min="7684" max="7689" width="9.140625" style="69"/>
    <col min="7690" max="7690" width="17.28515625" style="69" bestFit="1" customWidth="1"/>
    <col min="7691" max="7691" width="9.140625" style="69"/>
    <col min="7692" max="7692" width="17.28515625" style="69" bestFit="1" customWidth="1"/>
    <col min="7693" max="7936" width="9.140625" style="69"/>
    <col min="7937" max="7937" width="15" style="69" bestFit="1" customWidth="1"/>
    <col min="7938" max="7938" width="10.5703125" style="69" customWidth="1"/>
    <col min="7939" max="7939" width="4.28515625" style="69" customWidth="1"/>
    <col min="7940" max="7945" width="9.140625" style="69"/>
    <col min="7946" max="7946" width="17.28515625" style="69" bestFit="1" customWidth="1"/>
    <col min="7947" max="7947" width="9.140625" style="69"/>
    <col min="7948" max="7948" width="17.28515625" style="69" bestFit="1" customWidth="1"/>
    <col min="7949" max="8192" width="9.140625" style="69"/>
    <col min="8193" max="8193" width="15" style="69" bestFit="1" customWidth="1"/>
    <col min="8194" max="8194" width="10.5703125" style="69" customWidth="1"/>
    <col min="8195" max="8195" width="4.28515625" style="69" customWidth="1"/>
    <col min="8196" max="8201" width="9.140625" style="69"/>
    <col min="8202" max="8202" width="17.28515625" style="69" bestFit="1" customWidth="1"/>
    <col min="8203" max="8203" width="9.140625" style="69"/>
    <col min="8204" max="8204" width="17.28515625" style="69" bestFit="1" customWidth="1"/>
    <col min="8205" max="8448" width="9.140625" style="69"/>
    <col min="8449" max="8449" width="15" style="69" bestFit="1" customWidth="1"/>
    <col min="8450" max="8450" width="10.5703125" style="69" customWidth="1"/>
    <col min="8451" max="8451" width="4.28515625" style="69" customWidth="1"/>
    <col min="8452" max="8457" width="9.140625" style="69"/>
    <col min="8458" max="8458" width="17.28515625" style="69" bestFit="1" customWidth="1"/>
    <col min="8459" max="8459" width="9.140625" style="69"/>
    <col min="8460" max="8460" width="17.28515625" style="69" bestFit="1" customWidth="1"/>
    <col min="8461" max="8704" width="9.140625" style="69"/>
    <col min="8705" max="8705" width="15" style="69" bestFit="1" customWidth="1"/>
    <col min="8706" max="8706" width="10.5703125" style="69" customWidth="1"/>
    <col min="8707" max="8707" width="4.28515625" style="69" customWidth="1"/>
    <col min="8708" max="8713" width="9.140625" style="69"/>
    <col min="8714" max="8714" width="17.28515625" style="69" bestFit="1" customWidth="1"/>
    <col min="8715" max="8715" width="9.140625" style="69"/>
    <col min="8716" max="8716" width="17.28515625" style="69" bestFit="1" customWidth="1"/>
    <col min="8717" max="8960" width="9.140625" style="69"/>
    <col min="8961" max="8961" width="15" style="69" bestFit="1" customWidth="1"/>
    <col min="8962" max="8962" width="10.5703125" style="69" customWidth="1"/>
    <col min="8963" max="8963" width="4.28515625" style="69" customWidth="1"/>
    <col min="8964" max="8969" width="9.140625" style="69"/>
    <col min="8970" max="8970" width="17.28515625" style="69" bestFit="1" customWidth="1"/>
    <col min="8971" max="8971" width="9.140625" style="69"/>
    <col min="8972" max="8972" width="17.28515625" style="69" bestFit="1" customWidth="1"/>
    <col min="8973" max="9216" width="9.140625" style="69"/>
    <col min="9217" max="9217" width="15" style="69" bestFit="1" customWidth="1"/>
    <col min="9218" max="9218" width="10.5703125" style="69" customWidth="1"/>
    <col min="9219" max="9219" width="4.28515625" style="69" customWidth="1"/>
    <col min="9220" max="9225" width="9.140625" style="69"/>
    <col min="9226" max="9226" width="17.28515625" style="69" bestFit="1" customWidth="1"/>
    <col min="9227" max="9227" width="9.140625" style="69"/>
    <col min="9228" max="9228" width="17.28515625" style="69" bestFit="1" customWidth="1"/>
    <col min="9229" max="9472" width="9.140625" style="69"/>
    <col min="9473" max="9473" width="15" style="69" bestFit="1" customWidth="1"/>
    <col min="9474" max="9474" width="10.5703125" style="69" customWidth="1"/>
    <col min="9475" max="9475" width="4.28515625" style="69" customWidth="1"/>
    <col min="9476" max="9481" width="9.140625" style="69"/>
    <col min="9482" max="9482" width="17.28515625" style="69" bestFit="1" customWidth="1"/>
    <col min="9483" max="9483" width="9.140625" style="69"/>
    <col min="9484" max="9484" width="17.28515625" style="69" bestFit="1" customWidth="1"/>
    <col min="9485" max="9728" width="9.140625" style="69"/>
    <col min="9729" max="9729" width="15" style="69" bestFit="1" customWidth="1"/>
    <col min="9730" max="9730" width="10.5703125" style="69" customWidth="1"/>
    <col min="9731" max="9731" width="4.28515625" style="69" customWidth="1"/>
    <col min="9732" max="9737" width="9.140625" style="69"/>
    <col min="9738" max="9738" width="17.28515625" style="69" bestFit="1" customWidth="1"/>
    <col min="9739" max="9739" width="9.140625" style="69"/>
    <col min="9740" max="9740" width="17.28515625" style="69" bestFit="1" customWidth="1"/>
    <col min="9741" max="9984" width="9.140625" style="69"/>
    <col min="9985" max="9985" width="15" style="69" bestFit="1" customWidth="1"/>
    <col min="9986" max="9986" width="10.5703125" style="69" customWidth="1"/>
    <col min="9987" max="9987" width="4.28515625" style="69" customWidth="1"/>
    <col min="9988" max="9993" width="9.140625" style="69"/>
    <col min="9994" max="9994" width="17.28515625" style="69" bestFit="1" customWidth="1"/>
    <col min="9995" max="9995" width="9.140625" style="69"/>
    <col min="9996" max="9996" width="17.28515625" style="69" bestFit="1" customWidth="1"/>
    <col min="9997" max="10240" width="9.140625" style="69"/>
    <col min="10241" max="10241" width="15" style="69" bestFit="1" customWidth="1"/>
    <col min="10242" max="10242" width="10.5703125" style="69" customWidth="1"/>
    <col min="10243" max="10243" width="4.28515625" style="69" customWidth="1"/>
    <col min="10244" max="10249" width="9.140625" style="69"/>
    <col min="10250" max="10250" width="17.28515625" style="69" bestFit="1" customWidth="1"/>
    <col min="10251" max="10251" width="9.140625" style="69"/>
    <col min="10252" max="10252" width="17.28515625" style="69" bestFit="1" customWidth="1"/>
    <col min="10253" max="10496" width="9.140625" style="69"/>
    <col min="10497" max="10497" width="15" style="69" bestFit="1" customWidth="1"/>
    <col min="10498" max="10498" width="10.5703125" style="69" customWidth="1"/>
    <col min="10499" max="10499" width="4.28515625" style="69" customWidth="1"/>
    <col min="10500" max="10505" width="9.140625" style="69"/>
    <col min="10506" max="10506" width="17.28515625" style="69" bestFit="1" customWidth="1"/>
    <col min="10507" max="10507" width="9.140625" style="69"/>
    <col min="10508" max="10508" width="17.28515625" style="69" bestFit="1" customWidth="1"/>
    <col min="10509" max="10752" width="9.140625" style="69"/>
    <col min="10753" max="10753" width="15" style="69" bestFit="1" customWidth="1"/>
    <col min="10754" max="10754" width="10.5703125" style="69" customWidth="1"/>
    <col min="10755" max="10755" width="4.28515625" style="69" customWidth="1"/>
    <col min="10756" max="10761" width="9.140625" style="69"/>
    <col min="10762" max="10762" width="17.28515625" style="69" bestFit="1" customWidth="1"/>
    <col min="10763" max="10763" width="9.140625" style="69"/>
    <col min="10764" max="10764" width="17.28515625" style="69" bestFit="1" customWidth="1"/>
    <col min="10765" max="11008" width="9.140625" style="69"/>
    <col min="11009" max="11009" width="15" style="69" bestFit="1" customWidth="1"/>
    <col min="11010" max="11010" width="10.5703125" style="69" customWidth="1"/>
    <col min="11011" max="11011" width="4.28515625" style="69" customWidth="1"/>
    <col min="11012" max="11017" width="9.140625" style="69"/>
    <col min="11018" max="11018" width="17.28515625" style="69" bestFit="1" customWidth="1"/>
    <col min="11019" max="11019" width="9.140625" style="69"/>
    <col min="11020" max="11020" width="17.28515625" style="69" bestFit="1" customWidth="1"/>
    <col min="11021" max="11264" width="9.140625" style="69"/>
    <col min="11265" max="11265" width="15" style="69" bestFit="1" customWidth="1"/>
    <col min="11266" max="11266" width="10.5703125" style="69" customWidth="1"/>
    <col min="11267" max="11267" width="4.28515625" style="69" customWidth="1"/>
    <col min="11268" max="11273" width="9.140625" style="69"/>
    <col min="11274" max="11274" width="17.28515625" style="69" bestFit="1" customWidth="1"/>
    <col min="11275" max="11275" width="9.140625" style="69"/>
    <col min="11276" max="11276" width="17.28515625" style="69" bestFit="1" customWidth="1"/>
    <col min="11277" max="11520" width="9.140625" style="69"/>
    <col min="11521" max="11521" width="15" style="69" bestFit="1" customWidth="1"/>
    <col min="11522" max="11522" width="10.5703125" style="69" customWidth="1"/>
    <col min="11523" max="11523" width="4.28515625" style="69" customWidth="1"/>
    <col min="11524" max="11529" width="9.140625" style="69"/>
    <col min="11530" max="11530" width="17.28515625" style="69" bestFit="1" customWidth="1"/>
    <col min="11531" max="11531" width="9.140625" style="69"/>
    <col min="11532" max="11532" width="17.28515625" style="69" bestFit="1" customWidth="1"/>
    <col min="11533" max="11776" width="9.140625" style="69"/>
    <col min="11777" max="11777" width="15" style="69" bestFit="1" customWidth="1"/>
    <col min="11778" max="11778" width="10.5703125" style="69" customWidth="1"/>
    <col min="11779" max="11779" width="4.28515625" style="69" customWidth="1"/>
    <col min="11780" max="11785" width="9.140625" style="69"/>
    <col min="11786" max="11786" width="17.28515625" style="69" bestFit="1" customWidth="1"/>
    <col min="11787" max="11787" width="9.140625" style="69"/>
    <col min="11788" max="11788" width="17.28515625" style="69" bestFit="1" customWidth="1"/>
    <col min="11789" max="12032" width="9.140625" style="69"/>
    <col min="12033" max="12033" width="15" style="69" bestFit="1" customWidth="1"/>
    <col min="12034" max="12034" width="10.5703125" style="69" customWidth="1"/>
    <col min="12035" max="12035" width="4.28515625" style="69" customWidth="1"/>
    <col min="12036" max="12041" width="9.140625" style="69"/>
    <col min="12042" max="12042" width="17.28515625" style="69" bestFit="1" customWidth="1"/>
    <col min="12043" max="12043" width="9.140625" style="69"/>
    <col min="12044" max="12044" width="17.28515625" style="69" bestFit="1" customWidth="1"/>
    <col min="12045" max="12288" width="9.140625" style="69"/>
    <col min="12289" max="12289" width="15" style="69" bestFit="1" customWidth="1"/>
    <col min="12290" max="12290" width="10.5703125" style="69" customWidth="1"/>
    <col min="12291" max="12291" width="4.28515625" style="69" customWidth="1"/>
    <col min="12292" max="12297" width="9.140625" style="69"/>
    <col min="12298" max="12298" width="17.28515625" style="69" bestFit="1" customWidth="1"/>
    <col min="12299" max="12299" width="9.140625" style="69"/>
    <col min="12300" max="12300" width="17.28515625" style="69" bestFit="1" customWidth="1"/>
    <col min="12301" max="12544" width="9.140625" style="69"/>
    <col min="12545" max="12545" width="15" style="69" bestFit="1" customWidth="1"/>
    <col min="12546" max="12546" width="10.5703125" style="69" customWidth="1"/>
    <col min="12547" max="12547" width="4.28515625" style="69" customWidth="1"/>
    <col min="12548" max="12553" width="9.140625" style="69"/>
    <col min="12554" max="12554" width="17.28515625" style="69" bestFit="1" customWidth="1"/>
    <col min="12555" max="12555" width="9.140625" style="69"/>
    <col min="12556" max="12556" width="17.28515625" style="69" bestFit="1" customWidth="1"/>
    <col min="12557" max="12800" width="9.140625" style="69"/>
    <col min="12801" max="12801" width="15" style="69" bestFit="1" customWidth="1"/>
    <col min="12802" max="12802" width="10.5703125" style="69" customWidth="1"/>
    <col min="12803" max="12803" width="4.28515625" style="69" customWidth="1"/>
    <col min="12804" max="12809" width="9.140625" style="69"/>
    <col min="12810" max="12810" width="17.28515625" style="69" bestFit="1" customWidth="1"/>
    <col min="12811" max="12811" width="9.140625" style="69"/>
    <col min="12812" max="12812" width="17.28515625" style="69" bestFit="1" customWidth="1"/>
    <col min="12813" max="13056" width="9.140625" style="69"/>
    <col min="13057" max="13057" width="15" style="69" bestFit="1" customWidth="1"/>
    <col min="13058" max="13058" width="10.5703125" style="69" customWidth="1"/>
    <col min="13059" max="13059" width="4.28515625" style="69" customWidth="1"/>
    <col min="13060" max="13065" width="9.140625" style="69"/>
    <col min="13066" max="13066" width="17.28515625" style="69" bestFit="1" customWidth="1"/>
    <col min="13067" max="13067" width="9.140625" style="69"/>
    <col min="13068" max="13068" width="17.28515625" style="69" bestFit="1" customWidth="1"/>
    <col min="13069" max="13312" width="9.140625" style="69"/>
    <col min="13313" max="13313" width="15" style="69" bestFit="1" customWidth="1"/>
    <col min="13314" max="13314" width="10.5703125" style="69" customWidth="1"/>
    <col min="13315" max="13315" width="4.28515625" style="69" customWidth="1"/>
    <col min="13316" max="13321" width="9.140625" style="69"/>
    <col min="13322" max="13322" width="17.28515625" style="69" bestFit="1" customWidth="1"/>
    <col min="13323" max="13323" width="9.140625" style="69"/>
    <col min="13324" max="13324" width="17.28515625" style="69" bestFit="1" customWidth="1"/>
    <col min="13325" max="13568" width="9.140625" style="69"/>
    <col min="13569" max="13569" width="15" style="69" bestFit="1" customWidth="1"/>
    <col min="13570" max="13570" width="10.5703125" style="69" customWidth="1"/>
    <col min="13571" max="13571" width="4.28515625" style="69" customWidth="1"/>
    <col min="13572" max="13577" width="9.140625" style="69"/>
    <col min="13578" max="13578" width="17.28515625" style="69" bestFit="1" customWidth="1"/>
    <col min="13579" max="13579" width="9.140625" style="69"/>
    <col min="13580" max="13580" width="17.28515625" style="69" bestFit="1" customWidth="1"/>
    <col min="13581" max="13824" width="9.140625" style="69"/>
    <col min="13825" max="13825" width="15" style="69" bestFit="1" customWidth="1"/>
    <col min="13826" max="13826" width="10.5703125" style="69" customWidth="1"/>
    <col min="13827" max="13827" width="4.28515625" style="69" customWidth="1"/>
    <col min="13828" max="13833" width="9.140625" style="69"/>
    <col min="13834" max="13834" width="17.28515625" style="69" bestFit="1" customWidth="1"/>
    <col min="13835" max="13835" width="9.140625" style="69"/>
    <col min="13836" max="13836" width="17.28515625" style="69" bestFit="1" customWidth="1"/>
    <col min="13837" max="14080" width="9.140625" style="69"/>
    <col min="14081" max="14081" width="15" style="69" bestFit="1" customWidth="1"/>
    <col min="14082" max="14082" width="10.5703125" style="69" customWidth="1"/>
    <col min="14083" max="14083" width="4.28515625" style="69" customWidth="1"/>
    <col min="14084" max="14089" width="9.140625" style="69"/>
    <col min="14090" max="14090" width="17.28515625" style="69" bestFit="1" customWidth="1"/>
    <col min="14091" max="14091" width="9.140625" style="69"/>
    <col min="14092" max="14092" width="17.28515625" style="69" bestFit="1" customWidth="1"/>
    <col min="14093" max="14336" width="9.140625" style="69"/>
    <col min="14337" max="14337" width="15" style="69" bestFit="1" customWidth="1"/>
    <col min="14338" max="14338" width="10.5703125" style="69" customWidth="1"/>
    <col min="14339" max="14339" width="4.28515625" style="69" customWidth="1"/>
    <col min="14340" max="14345" width="9.140625" style="69"/>
    <col min="14346" max="14346" width="17.28515625" style="69" bestFit="1" customWidth="1"/>
    <col min="14347" max="14347" width="9.140625" style="69"/>
    <col min="14348" max="14348" width="17.28515625" style="69" bestFit="1" customWidth="1"/>
    <col min="14349" max="14592" width="9.140625" style="69"/>
    <col min="14593" max="14593" width="15" style="69" bestFit="1" customWidth="1"/>
    <col min="14594" max="14594" width="10.5703125" style="69" customWidth="1"/>
    <col min="14595" max="14595" width="4.28515625" style="69" customWidth="1"/>
    <col min="14596" max="14601" width="9.140625" style="69"/>
    <col min="14602" max="14602" width="17.28515625" style="69" bestFit="1" customWidth="1"/>
    <col min="14603" max="14603" width="9.140625" style="69"/>
    <col min="14604" max="14604" width="17.28515625" style="69" bestFit="1" customWidth="1"/>
    <col min="14605" max="14848" width="9.140625" style="69"/>
    <col min="14849" max="14849" width="15" style="69" bestFit="1" customWidth="1"/>
    <col min="14850" max="14850" width="10.5703125" style="69" customWidth="1"/>
    <col min="14851" max="14851" width="4.28515625" style="69" customWidth="1"/>
    <col min="14852" max="14857" width="9.140625" style="69"/>
    <col min="14858" max="14858" width="17.28515625" style="69" bestFit="1" customWidth="1"/>
    <col min="14859" max="14859" width="9.140625" style="69"/>
    <col min="14860" max="14860" width="17.28515625" style="69" bestFit="1" customWidth="1"/>
    <col min="14861" max="15104" width="9.140625" style="69"/>
    <col min="15105" max="15105" width="15" style="69" bestFit="1" customWidth="1"/>
    <col min="15106" max="15106" width="10.5703125" style="69" customWidth="1"/>
    <col min="15107" max="15107" width="4.28515625" style="69" customWidth="1"/>
    <col min="15108" max="15113" width="9.140625" style="69"/>
    <col min="15114" max="15114" width="17.28515625" style="69" bestFit="1" customWidth="1"/>
    <col min="15115" max="15115" width="9.140625" style="69"/>
    <col min="15116" max="15116" width="17.28515625" style="69" bestFit="1" customWidth="1"/>
    <col min="15117" max="15360" width="9.140625" style="69"/>
    <col min="15361" max="15361" width="15" style="69" bestFit="1" customWidth="1"/>
    <col min="15362" max="15362" width="10.5703125" style="69" customWidth="1"/>
    <col min="15363" max="15363" width="4.28515625" style="69" customWidth="1"/>
    <col min="15364" max="15369" width="9.140625" style="69"/>
    <col min="15370" max="15370" width="17.28515625" style="69" bestFit="1" customWidth="1"/>
    <col min="15371" max="15371" width="9.140625" style="69"/>
    <col min="15372" max="15372" width="17.28515625" style="69" bestFit="1" customWidth="1"/>
    <col min="15373" max="15616" width="9.140625" style="69"/>
    <col min="15617" max="15617" width="15" style="69" bestFit="1" customWidth="1"/>
    <col min="15618" max="15618" width="10.5703125" style="69" customWidth="1"/>
    <col min="15619" max="15619" width="4.28515625" style="69" customWidth="1"/>
    <col min="15620" max="15625" width="9.140625" style="69"/>
    <col min="15626" max="15626" width="17.28515625" style="69" bestFit="1" customWidth="1"/>
    <col min="15627" max="15627" width="9.140625" style="69"/>
    <col min="15628" max="15628" width="17.28515625" style="69" bestFit="1" customWidth="1"/>
    <col min="15629" max="15872" width="9.140625" style="69"/>
    <col min="15873" max="15873" width="15" style="69" bestFit="1" customWidth="1"/>
    <col min="15874" max="15874" width="10.5703125" style="69" customWidth="1"/>
    <col min="15875" max="15875" width="4.28515625" style="69" customWidth="1"/>
    <col min="15876" max="15881" width="9.140625" style="69"/>
    <col min="15882" max="15882" width="17.28515625" style="69" bestFit="1" customWidth="1"/>
    <col min="15883" max="15883" width="9.140625" style="69"/>
    <col min="15884" max="15884" width="17.28515625" style="69" bestFit="1" customWidth="1"/>
    <col min="15885" max="16128" width="9.140625" style="69"/>
    <col min="16129" max="16129" width="15" style="69" bestFit="1" customWidth="1"/>
    <col min="16130" max="16130" width="10.5703125" style="69" customWidth="1"/>
    <col min="16131" max="16131" width="4.28515625" style="69" customWidth="1"/>
    <col min="16132" max="16137" width="9.140625" style="69"/>
    <col min="16138" max="16138" width="17.28515625" style="69" bestFit="1" customWidth="1"/>
    <col min="16139" max="16139" width="9.140625" style="69"/>
    <col min="16140" max="16140" width="17.28515625" style="69" bestFit="1" customWidth="1"/>
    <col min="16141" max="16384" width="9.140625" style="69"/>
  </cols>
  <sheetData>
    <row r="1" spans="1:27" s="27" customFormat="1" x14ac:dyDescent="0.2">
      <c r="A1" s="22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3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/>
      <c r="S1" s="28"/>
      <c r="T1" s="23"/>
      <c r="U1" s="28"/>
      <c r="V1" s="23"/>
      <c r="W1" s="28"/>
      <c r="X1" s="23"/>
    </row>
    <row r="2" spans="1:27" s="38" customFormat="1" x14ac:dyDescent="0.2">
      <c r="A2" s="30" t="str">
        <f>VLOOKUP(DriveSel!E20,C8:Y71,DriveSel!D18)</f>
        <v>ACQ810-04-240A-4</v>
      </c>
      <c r="B2" s="30" t="e">
        <f>VLOOKUP(#REF!,C8:X70,7)</f>
        <v>#REF!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/>
      <c r="S2" s="39"/>
      <c r="T2" s="41"/>
      <c r="U2" s="39"/>
      <c r="V2" s="42"/>
      <c r="W2" s="39"/>
      <c r="X2" s="41"/>
    </row>
    <row r="3" spans="1:27" s="38" customFormat="1" x14ac:dyDescent="0.2">
      <c r="A3" s="43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  <c r="R3" s="40"/>
      <c r="S3" s="39"/>
      <c r="T3" s="42"/>
      <c r="U3" s="39"/>
      <c r="V3" s="41"/>
      <c r="W3" s="39"/>
      <c r="X3" s="42"/>
      <c r="AA3" s="30"/>
    </row>
    <row r="4" spans="1:27" s="53" customFormat="1" ht="11.25" x14ac:dyDescent="0.2">
      <c r="A4" s="45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116"/>
      <c r="S4" s="51"/>
      <c r="T4" s="51"/>
      <c r="U4" s="51"/>
      <c r="V4" s="52"/>
      <c r="W4" s="51"/>
      <c r="X4" s="51"/>
    </row>
    <row r="5" spans="1:27" x14ac:dyDescent="0.2">
      <c r="A5" s="93" t="str">
        <f>TypeListTemplate!A5</f>
        <v>Motor Power</v>
      </c>
      <c r="B5" s="30" t="str">
        <f>TypeListTemplate!B5</f>
        <v>Motor</v>
      </c>
      <c r="C5" s="125">
        <f>TypeListTemplate!C5</f>
        <v>0</v>
      </c>
      <c r="D5" s="93" t="str">
        <f>TypeListTemplate!D5</f>
        <v>Drive type</v>
      </c>
      <c r="E5" s="93">
        <f>TypeListTemplate!E5</f>
        <v>0</v>
      </c>
      <c r="F5" s="93" t="str">
        <f>TypeListTemplate!F5</f>
        <v>Drive type</v>
      </c>
      <c r="G5" s="93">
        <f>TypeListTemplate!G5</f>
        <v>0</v>
      </c>
      <c r="H5" s="93" t="str">
        <f>TypeListTemplate!H5</f>
        <v>Drive type</v>
      </c>
      <c r="I5" s="93">
        <f>TypeListTemplate!I5</f>
        <v>0</v>
      </c>
      <c r="J5" s="93" t="str">
        <f>TypeListTemplate!J5</f>
        <v>Drive type</v>
      </c>
      <c r="K5" s="93">
        <f>TypeListTemplate!K5</f>
        <v>0</v>
      </c>
      <c r="L5" s="93" t="str">
        <f>TypeListTemplate!L5</f>
        <v>Drive type</v>
      </c>
      <c r="M5" s="93">
        <f>TypeListTemplate!M5</f>
        <v>0</v>
      </c>
      <c r="N5" s="93" t="str">
        <f>TypeListTemplate!N5</f>
        <v>Drive type</v>
      </c>
      <c r="O5" s="93">
        <f>TypeListTemplate!O5</f>
        <v>0</v>
      </c>
      <c r="P5" s="93" t="str">
        <f>TypeListTemplate!P5</f>
        <v>Drive type</v>
      </c>
      <c r="Q5" s="93">
        <f>TypeListTemplate!Q5</f>
        <v>0</v>
      </c>
      <c r="R5" s="93"/>
      <c r="S5" s="93"/>
      <c r="T5" s="93"/>
      <c r="U5" s="93"/>
      <c r="V5" s="93"/>
      <c r="W5" s="93"/>
      <c r="X5" s="93"/>
      <c r="Y5" s="93"/>
    </row>
    <row r="6" spans="1:27" x14ac:dyDescent="0.2">
      <c r="A6" s="93" t="str">
        <f>TypeListTemplate!A6</f>
        <v>Hp</v>
      </c>
      <c r="B6" s="30" t="str">
        <f>TypeListTemplate!B6</f>
        <v>power kW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s="120" customFormat="1" x14ac:dyDescent="0.2">
      <c r="A7" s="30">
        <f>TypeListTemplate!A7</f>
        <v>0</v>
      </c>
      <c r="B7" s="30" t="str">
        <f>TypeListTemplate!B7</f>
        <v>Column Ordinal -&gt;</v>
      </c>
      <c r="C7" s="126">
        <f>TypeListTemplate!C7</f>
        <v>1</v>
      </c>
      <c r="D7" s="30">
        <f>TypeListTemplate!D7</f>
        <v>2</v>
      </c>
      <c r="E7" s="30">
        <f>TypeListTemplate!E7</f>
        <v>3</v>
      </c>
      <c r="F7" s="30">
        <f>TypeListTemplate!F7</f>
        <v>4</v>
      </c>
      <c r="G7" s="30">
        <f>TypeListTemplate!G7</f>
        <v>5</v>
      </c>
      <c r="H7" s="30">
        <f>TypeListTemplate!H7</f>
        <v>6</v>
      </c>
      <c r="I7" s="30">
        <f>TypeListTemplate!I7</f>
        <v>7</v>
      </c>
      <c r="J7" s="30">
        <f>TypeListTemplate!J7</f>
        <v>8</v>
      </c>
      <c r="K7" s="30">
        <f>TypeListTemplate!K7</f>
        <v>9</v>
      </c>
      <c r="L7" s="30">
        <f>TypeListTemplate!L7</f>
        <v>10</v>
      </c>
      <c r="M7" s="30">
        <f>TypeListTemplate!M7</f>
        <v>11</v>
      </c>
      <c r="N7" s="30">
        <f>TypeListTemplate!N7</f>
        <v>12</v>
      </c>
      <c r="O7" s="30">
        <f>TypeListTemplate!O7</f>
        <v>13</v>
      </c>
      <c r="P7" s="30">
        <f>TypeListTemplate!P7</f>
        <v>14</v>
      </c>
      <c r="Q7" s="30">
        <f>TypeListTemplate!Q7</f>
        <v>15</v>
      </c>
      <c r="R7" s="30"/>
      <c r="S7" s="30"/>
      <c r="T7" s="30"/>
      <c r="U7" s="30"/>
      <c r="V7" s="30"/>
      <c r="W7" s="30"/>
      <c r="X7" s="30"/>
      <c r="Y7" s="30"/>
    </row>
    <row r="8" spans="1:27" x14ac:dyDescent="0.2">
      <c r="A8" s="93">
        <f>TypeListTemplate!A8</f>
        <v>0</v>
      </c>
      <c r="B8" s="30">
        <f>TypeListTemplate!B8</f>
        <v>0</v>
      </c>
      <c r="C8" s="125">
        <f>TypeListTemplate!C8</f>
        <v>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x14ac:dyDescent="0.2">
      <c r="A9" s="93">
        <f>TypeListTemplate!A9</f>
        <v>7.3756202226096287E-2</v>
      </c>
      <c r="B9" s="30">
        <f>TypeListTemplate!B9</f>
        <v>5.5E-2</v>
      </c>
      <c r="C9" s="125">
        <f>TypeListTemplate!C9</f>
        <v>0.01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x14ac:dyDescent="0.2">
      <c r="A10" s="93">
        <f>TypeListTemplate!A10</f>
        <v>0.12069196727906664</v>
      </c>
      <c r="B10" s="30">
        <f>TypeListTemplate!B10</f>
        <v>0.09</v>
      </c>
      <c r="C10" s="125">
        <f>TypeListTemplate!C10</f>
        <v>6.5000000000000002E-2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x14ac:dyDescent="0.2">
      <c r="A11" s="93">
        <f>TypeListTemplate!A11</f>
        <v>0.16092262303875551</v>
      </c>
      <c r="B11" s="30">
        <f>TypeListTemplate!B11</f>
        <v>0.12</v>
      </c>
      <c r="C11" s="125">
        <f>TypeListTemplate!C11</f>
        <v>9.9999999999999992E-2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7" x14ac:dyDescent="0.2">
      <c r="A12" s="93">
        <f>TypeListTemplate!A12</f>
        <v>0.24138393455813328</v>
      </c>
      <c r="B12" s="30">
        <f>TypeListTemplate!B12</f>
        <v>0.18</v>
      </c>
      <c r="C12" s="125">
        <f>TypeListTemplate!C12</f>
        <v>0.13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7" x14ac:dyDescent="0.2">
      <c r="A13" s="121">
        <f>TypeListTemplate!A13</f>
        <v>0.49617808770282951</v>
      </c>
      <c r="B13" s="30">
        <f>TypeListTemplate!B13</f>
        <v>0.37</v>
      </c>
      <c r="C13" s="125">
        <f>TypeListTemplate!C13</f>
        <v>0.19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7" x14ac:dyDescent="0.2">
      <c r="A14" s="121">
        <f>TypeListTemplate!A14</f>
        <v>0.7375620222609629</v>
      </c>
      <c r="B14" s="30">
        <f>TypeListTemplate!B14</f>
        <v>0.55000000000000004</v>
      </c>
      <c r="C14" s="125">
        <f>TypeListTemplate!C14</f>
        <v>0.38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7" x14ac:dyDescent="0.2">
      <c r="A15" s="93">
        <f>TypeListTemplate!A15</f>
        <v>1.0057663939922221</v>
      </c>
      <c r="B15" s="30">
        <f>TypeListTemplate!B15</f>
        <v>0.75</v>
      </c>
      <c r="C15" s="125">
        <f>TypeListTemplate!C15</f>
        <v>0.56000000000000005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7" x14ac:dyDescent="0.2">
      <c r="A16" s="93">
        <f>TypeListTemplate!A16</f>
        <v>1.4751240445219258</v>
      </c>
      <c r="B16" s="30">
        <f>TypeListTemplate!B16</f>
        <v>1.1000000000000001</v>
      </c>
      <c r="C16" s="125">
        <f>TypeListTemplate!C16</f>
        <v>0.76</v>
      </c>
      <c r="D16" s="93"/>
      <c r="E16" s="93"/>
      <c r="F16" s="93"/>
      <c r="G16" s="93"/>
      <c r="H16" s="93"/>
      <c r="I16" s="93"/>
      <c r="J16" s="93" t="s">
        <v>472</v>
      </c>
      <c r="K16" s="93"/>
      <c r="L16" s="93" t="s">
        <v>472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">
      <c r="A17" s="93">
        <f>TypeListTemplate!A17</f>
        <v>2.0115327879844442</v>
      </c>
      <c r="B17" s="30">
        <f>TypeListTemplate!B17</f>
        <v>1.5</v>
      </c>
      <c r="C17" s="125">
        <f>TypeListTemplate!C17</f>
        <v>1.1100000000000001</v>
      </c>
      <c r="D17" s="93"/>
      <c r="E17" s="93"/>
      <c r="F17" s="93"/>
      <c r="G17" s="93"/>
      <c r="H17" s="93"/>
      <c r="I17" s="93"/>
      <c r="J17" s="93" t="s">
        <v>473</v>
      </c>
      <c r="K17" s="93"/>
      <c r="L17" s="93" t="s">
        <v>473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x14ac:dyDescent="0.2">
      <c r="A18" s="93">
        <f>TypeListTemplate!A18</f>
        <v>2.9502480890438516</v>
      </c>
      <c r="B18" s="30">
        <f>TypeListTemplate!B18</f>
        <v>2.2000000000000002</v>
      </c>
      <c r="C18" s="125">
        <f>TypeListTemplate!C18</f>
        <v>1.51</v>
      </c>
      <c r="D18" s="93"/>
      <c r="E18" s="93"/>
      <c r="F18" s="93"/>
      <c r="G18" s="93"/>
      <c r="H18" s="93"/>
      <c r="I18" s="93"/>
      <c r="J18" s="93" t="s">
        <v>474</v>
      </c>
      <c r="K18" s="93"/>
      <c r="L18" s="93" t="s">
        <v>474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">
      <c r="A19" s="93">
        <f>TypeListTemplate!A19</f>
        <v>4.0230655759688885</v>
      </c>
      <c r="B19" s="30">
        <f>TypeListTemplate!B19</f>
        <v>3</v>
      </c>
      <c r="C19" s="125">
        <f>TypeListTemplate!C19</f>
        <v>2.21</v>
      </c>
      <c r="D19" s="93"/>
      <c r="E19" s="93"/>
      <c r="F19" s="93"/>
      <c r="G19" s="93"/>
      <c r="H19" s="93"/>
      <c r="I19" s="93"/>
      <c r="J19" s="93" t="s">
        <v>475</v>
      </c>
      <c r="K19" s="93"/>
      <c r="L19" s="93" t="s">
        <v>475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">
      <c r="A20" s="30">
        <f>TypeListTemplate!A20</f>
        <v>5</v>
      </c>
      <c r="B20" s="121">
        <f>TypeListTemplate!B20</f>
        <v>3.7285000000000004</v>
      </c>
      <c r="C20" s="125">
        <f>TypeListTemplate!C20</f>
        <v>3.01</v>
      </c>
      <c r="D20" s="93"/>
      <c r="E20" s="93"/>
      <c r="F20" s="93"/>
      <c r="G20" s="93"/>
      <c r="H20" s="93"/>
      <c r="J20" s="234"/>
      <c r="K20" s="93"/>
      <c r="L20" s="234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">
      <c r="A21" s="121">
        <f>TypeListTemplate!A21</f>
        <v>5.3640874346251843</v>
      </c>
      <c r="B21" s="30">
        <f>TypeListTemplate!B21</f>
        <v>4</v>
      </c>
      <c r="C21" s="125">
        <f>TypeListTemplate!C21</f>
        <v>3.7385000000000002</v>
      </c>
      <c r="D21" s="93"/>
      <c r="E21" s="93"/>
      <c r="F21" s="93"/>
      <c r="G21" s="93"/>
      <c r="H21" s="93"/>
      <c r="I21" s="93"/>
      <c r="J21" s="93" t="s">
        <v>476</v>
      </c>
      <c r="K21" s="93"/>
      <c r="L21" s="93" t="s">
        <v>476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x14ac:dyDescent="0.2">
      <c r="A22" s="121">
        <f>TypeListTemplate!A22</f>
        <v>7.3756202226096281</v>
      </c>
      <c r="B22" s="30">
        <f>TypeListTemplate!B22</f>
        <v>5.5</v>
      </c>
      <c r="C22" s="125">
        <f>TypeListTemplate!C22</f>
        <v>4.01</v>
      </c>
      <c r="D22" s="93"/>
      <c r="E22" s="93"/>
      <c r="F22" s="93"/>
      <c r="G22" s="93"/>
      <c r="H22" s="93"/>
      <c r="I22" s="93"/>
      <c r="J22" s="93" t="s">
        <v>477</v>
      </c>
      <c r="K22" s="93"/>
      <c r="L22" s="93" t="s">
        <v>477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x14ac:dyDescent="0.2">
      <c r="A23" s="125">
        <f>TypeListTemplate!A23</f>
        <v>10.05766393992222</v>
      </c>
      <c r="B23" s="30">
        <f>TypeListTemplate!B23</f>
        <v>7.5</v>
      </c>
      <c r="C23" s="125">
        <f>TypeListTemplate!C23</f>
        <v>5.51</v>
      </c>
      <c r="D23" s="93"/>
      <c r="E23" s="93"/>
      <c r="F23" s="93"/>
      <c r="G23" s="93"/>
      <c r="H23" s="93"/>
      <c r="I23" s="93"/>
      <c r="J23" s="93" t="s">
        <v>478</v>
      </c>
      <c r="K23" s="93"/>
      <c r="L23" s="93" t="s">
        <v>478</v>
      </c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x14ac:dyDescent="0.2">
      <c r="A24" s="125">
        <f>TypeListTemplate!A24</f>
        <v>14.751240445219256</v>
      </c>
      <c r="B24" s="30">
        <f>TypeListTemplate!B24</f>
        <v>11</v>
      </c>
      <c r="C24" s="125">
        <f>TypeListTemplate!C24</f>
        <v>7.51</v>
      </c>
      <c r="D24" s="93"/>
      <c r="E24" s="93"/>
      <c r="F24" s="93"/>
      <c r="G24" s="93"/>
      <c r="H24" s="93"/>
      <c r="I24" s="93"/>
      <c r="J24" s="93" t="s">
        <v>479</v>
      </c>
      <c r="K24" s="93"/>
      <c r="L24" s="93" t="s">
        <v>479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x14ac:dyDescent="0.2">
      <c r="A25" s="125">
        <f>TypeListTemplate!A25</f>
        <v>20.11532787984444</v>
      </c>
      <c r="B25" s="30">
        <f>TypeListTemplate!B25</f>
        <v>15</v>
      </c>
      <c r="C25" s="125">
        <f>TypeListTemplate!C25</f>
        <v>11.01</v>
      </c>
      <c r="D25" s="93"/>
      <c r="E25" s="93"/>
      <c r="F25" s="93"/>
      <c r="G25" s="93"/>
      <c r="H25" s="93"/>
      <c r="I25" s="93"/>
      <c r="J25" s="93" t="s">
        <v>480</v>
      </c>
      <c r="K25" s="93"/>
      <c r="L25" s="93" t="s">
        <v>480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x14ac:dyDescent="0.2">
      <c r="A26" s="125">
        <f>TypeListTemplate!A26</f>
        <v>24.808904385141478</v>
      </c>
      <c r="B26" s="30">
        <f>TypeListTemplate!B26</f>
        <v>18.5</v>
      </c>
      <c r="C26" s="125">
        <f>TypeListTemplate!C26</f>
        <v>15.01</v>
      </c>
      <c r="D26" s="93"/>
      <c r="E26" s="93"/>
      <c r="F26" s="93"/>
      <c r="G26" s="93"/>
      <c r="H26" s="93"/>
      <c r="I26" s="93"/>
      <c r="J26" s="93" t="s">
        <v>481</v>
      </c>
      <c r="K26" s="93"/>
      <c r="L26" s="93" t="s">
        <v>481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x14ac:dyDescent="0.2">
      <c r="A27" s="125">
        <f>TypeListTemplate!A27</f>
        <v>29.502480890438513</v>
      </c>
      <c r="B27" s="30">
        <f>TypeListTemplate!B27</f>
        <v>22</v>
      </c>
      <c r="C27" s="125">
        <f>TypeListTemplate!C27</f>
        <v>18.510000000000002</v>
      </c>
      <c r="D27" s="93"/>
      <c r="E27" s="93"/>
      <c r="F27" s="93"/>
      <c r="G27" s="93"/>
      <c r="H27" s="93"/>
      <c r="I27" s="93"/>
      <c r="J27" s="93" t="s">
        <v>482</v>
      </c>
      <c r="K27" s="93"/>
      <c r="L27" s="93" t="s">
        <v>482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x14ac:dyDescent="0.2">
      <c r="A28" s="125">
        <f>TypeListTemplate!A28</f>
        <v>40.230655759688879</v>
      </c>
      <c r="B28" s="30">
        <f>TypeListTemplate!B28</f>
        <v>30</v>
      </c>
      <c r="C28" s="125">
        <f>TypeListTemplate!C28</f>
        <v>22.01</v>
      </c>
      <c r="D28" s="93"/>
      <c r="E28" s="93"/>
      <c r="F28" s="93"/>
      <c r="G28" s="93"/>
      <c r="H28" s="93"/>
      <c r="I28" s="93"/>
      <c r="J28" s="93" t="s">
        <v>483</v>
      </c>
      <c r="K28" s="93"/>
      <c r="L28" s="93" t="s">
        <v>483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x14ac:dyDescent="0.2">
      <c r="A29" s="125">
        <f>TypeListTemplate!A29</f>
        <v>49.617808770282956</v>
      </c>
      <c r="B29" s="30">
        <f>TypeListTemplate!B29</f>
        <v>37</v>
      </c>
      <c r="C29" s="125">
        <f>TypeListTemplate!C29</f>
        <v>30.01</v>
      </c>
      <c r="D29" s="93"/>
      <c r="E29" s="93"/>
      <c r="F29" s="93"/>
      <c r="G29" s="93"/>
      <c r="H29" s="93"/>
      <c r="I29" s="93"/>
      <c r="J29" s="93" t="s">
        <v>484</v>
      </c>
      <c r="K29" s="93"/>
      <c r="L29" s="93" t="s">
        <v>484</v>
      </c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x14ac:dyDescent="0.2">
      <c r="A30" s="125">
        <f>TypeListTemplate!A30</f>
        <v>60.345983639533323</v>
      </c>
      <c r="B30" s="30">
        <f>TypeListTemplate!B30</f>
        <v>45</v>
      </c>
      <c r="C30" s="125">
        <f>TypeListTemplate!C30</f>
        <v>37.01</v>
      </c>
      <c r="D30" s="93"/>
      <c r="E30" s="93"/>
      <c r="F30" s="93"/>
      <c r="G30" s="93"/>
      <c r="H30" s="93"/>
      <c r="I30" s="93"/>
      <c r="J30" s="93" t="s">
        <v>485</v>
      </c>
      <c r="K30" s="93"/>
      <c r="L30" s="93" t="s">
        <v>485</v>
      </c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x14ac:dyDescent="0.2">
      <c r="A31" s="125">
        <f>TypeListTemplate!A31</f>
        <v>73.756202226096278</v>
      </c>
      <c r="B31" s="30">
        <f>TypeListTemplate!B31</f>
        <v>55</v>
      </c>
      <c r="C31" s="125">
        <f>TypeListTemplate!C31</f>
        <v>45.01</v>
      </c>
      <c r="D31" s="93"/>
      <c r="E31" s="93"/>
      <c r="F31" s="93"/>
      <c r="G31" s="93"/>
      <c r="H31" s="93"/>
      <c r="I31" s="93"/>
      <c r="J31" s="93" t="s">
        <v>486</v>
      </c>
      <c r="K31" s="93"/>
      <c r="L31" s="93" t="s">
        <v>486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25">
        <f>TypeListTemplate!A32</f>
        <v>100.5766393992222</v>
      </c>
      <c r="B32" s="30">
        <f>TypeListTemplate!B32</f>
        <v>75</v>
      </c>
      <c r="C32" s="125">
        <f>TypeListTemplate!C32</f>
        <v>55.01</v>
      </c>
      <c r="D32" s="93"/>
      <c r="E32" s="93"/>
      <c r="F32" s="93"/>
      <c r="G32" s="93"/>
      <c r="H32" s="93"/>
      <c r="I32" s="93"/>
      <c r="J32" s="93" t="s">
        <v>487</v>
      </c>
      <c r="K32" s="93"/>
      <c r="L32" s="93" t="s">
        <v>487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x14ac:dyDescent="0.2">
      <c r="A33" s="125">
        <f>TypeListTemplate!A33</f>
        <v>120.69196727906665</v>
      </c>
      <c r="B33" s="30">
        <f>TypeListTemplate!B33</f>
        <v>90</v>
      </c>
      <c r="C33" s="125">
        <f>TypeListTemplate!C33</f>
        <v>75.010000000000005</v>
      </c>
      <c r="D33" s="93"/>
      <c r="E33" s="93"/>
      <c r="F33" s="93"/>
      <c r="G33" s="93"/>
      <c r="H33" s="93"/>
      <c r="I33" s="93"/>
      <c r="J33" s="93" t="s">
        <v>488</v>
      </c>
      <c r="K33" s="93"/>
      <c r="L33" s="93" t="s">
        <v>488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x14ac:dyDescent="0.2">
      <c r="A34" s="125">
        <f>TypeListTemplate!A34</f>
        <v>147.51240445219256</v>
      </c>
      <c r="B34" s="30">
        <f>TypeListTemplate!B34</f>
        <v>110</v>
      </c>
      <c r="C34" s="125">
        <f>TypeListTemplate!C34</f>
        <v>90.01</v>
      </c>
      <c r="D34" s="93"/>
      <c r="E34" s="93"/>
      <c r="F34" s="93"/>
      <c r="G34" s="93"/>
      <c r="H34" s="93"/>
      <c r="I34" s="93"/>
      <c r="J34" s="93" t="s">
        <v>489</v>
      </c>
      <c r="K34" s="93"/>
      <c r="L34" s="93" t="s">
        <v>489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">
      <c r="A35" s="125">
        <f>TypeListTemplate!A35</f>
        <v>177.01488534263109</v>
      </c>
      <c r="B35" s="30">
        <f>TypeListTemplate!B35</f>
        <v>132</v>
      </c>
      <c r="C35" s="125">
        <f>TypeListTemplate!C35</f>
        <v>110.01</v>
      </c>
      <c r="D35" s="93"/>
      <c r="E35" s="93"/>
      <c r="F35" s="93"/>
      <c r="G35" s="93"/>
      <c r="H35" s="93"/>
      <c r="I35" s="93"/>
      <c r="J35" s="93" t="s">
        <v>490</v>
      </c>
      <c r="K35" s="93"/>
      <c r="L35" s="93" t="s">
        <v>490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">
      <c r="A36" s="126">
        <f>TypeListTemplate!A36</f>
        <v>200</v>
      </c>
      <c r="B36" s="125">
        <f>TypeListTemplate!B36</f>
        <v>149.14000000000001</v>
      </c>
      <c r="C36" s="125">
        <f>TypeListTemplate!C36</f>
        <v>132.01</v>
      </c>
      <c r="D36" s="93"/>
      <c r="E36" s="93"/>
      <c r="F36" s="93"/>
      <c r="G36" s="93"/>
      <c r="H36" s="93"/>
      <c r="J36" s="234"/>
      <c r="K36" s="93"/>
      <c r="L36" s="234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">
      <c r="A37" s="125">
        <f>TypeListTemplate!A37</f>
        <v>214.56349738500737</v>
      </c>
      <c r="B37" s="30">
        <f>TypeListTemplate!B37</f>
        <v>160</v>
      </c>
      <c r="C37" s="125">
        <f>TypeListTemplate!C37</f>
        <v>149.15</v>
      </c>
      <c r="D37" s="93"/>
      <c r="E37" s="93"/>
      <c r="F37" s="93"/>
      <c r="G37" s="93"/>
      <c r="H37" s="93"/>
      <c r="I37" s="93"/>
      <c r="J37" s="93" t="s">
        <v>491</v>
      </c>
      <c r="K37" s="93"/>
      <c r="L37" s="93" t="s">
        <v>491</v>
      </c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">
      <c r="A38" s="126">
        <f>TypeListTemplate!A38</f>
        <v>250</v>
      </c>
      <c r="B38" s="93">
        <f>TypeListTemplate!B38</f>
        <v>186.42500000000001</v>
      </c>
      <c r="C38" s="125">
        <f>TypeListTemplate!C38</f>
        <v>160.01</v>
      </c>
      <c r="D38" s="93"/>
      <c r="E38" s="93"/>
      <c r="F38" s="93"/>
      <c r="G38" s="93"/>
      <c r="H38" s="93"/>
      <c r="J38" s="234"/>
      <c r="K38" s="93"/>
      <c r="L38" s="234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">
      <c r="A39" s="125">
        <f>TypeListTemplate!A39</f>
        <v>268.20437173125919</v>
      </c>
      <c r="B39" s="30">
        <f>TypeListTemplate!B39</f>
        <v>200</v>
      </c>
      <c r="C39" s="125">
        <f>TypeListTemplate!C39</f>
        <v>186.435</v>
      </c>
      <c r="D39" s="93"/>
      <c r="E39" s="93"/>
      <c r="F39" s="93"/>
      <c r="G39" s="93"/>
      <c r="H39" s="93"/>
      <c r="I39" s="93"/>
      <c r="J39" s="93" t="s">
        <v>1061</v>
      </c>
      <c r="K39" s="93"/>
      <c r="L39" s="93" t="s">
        <v>1061</v>
      </c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">
      <c r="A40" s="126">
        <f>TypeListTemplate!A40</f>
        <v>300</v>
      </c>
      <c r="B40" s="93">
        <f>TypeListTemplate!B40</f>
        <v>223.71</v>
      </c>
      <c r="C40" s="125">
        <f>TypeListTemplate!C40</f>
        <v>200.01</v>
      </c>
      <c r="D40" s="93"/>
      <c r="E40" s="93"/>
      <c r="F40" s="93"/>
      <c r="G40" s="93"/>
      <c r="H40" s="93"/>
      <c r="J40" s="234"/>
      <c r="K40" s="93"/>
      <c r="L40" s="234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">
      <c r="A41" s="125">
        <f>TypeListTemplate!A41</f>
        <v>335.255464664074</v>
      </c>
      <c r="B41" s="30">
        <f>TypeListTemplate!B41</f>
        <v>250</v>
      </c>
      <c r="C41" s="125">
        <f>TypeListTemplate!C41</f>
        <v>223.72</v>
      </c>
      <c r="D41" s="93"/>
      <c r="E41" s="93"/>
      <c r="F41" s="93"/>
      <c r="G41" s="93"/>
      <c r="H41" s="93"/>
      <c r="I41" s="93"/>
      <c r="J41" s="93" t="s">
        <v>1062</v>
      </c>
      <c r="K41" s="93"/>
      <c r="L41" s="93" t="s">
        <v>1062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">
      <c r="A42" s="126">
        <f>TypeListTemplate!A42</f>
        <v>400</v>
      </c>
      <c r="B42" s="93">
        <f>TypeListTemplate!B42</f>
        <v>298.28000000000003</v>
      </c>
      <c r="C42" s="125">
        <f>TypeListTemplate!C42</f>
        <v>250.01</v>
      </c>
      <c r="D42" s="93"/>
      <c r="E42" s="93"/>
      <c r="F42" s="93"/>
      <c r="G42" s="93"/>
      <c r="H42" s="93"/>
      <c r="J42" s="234"/>
      <c r="K42" s="93"/>
      <c r="L42" s="234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">
      <c r="A43" s="125">
        <f>TypeListTemplate!A43</f>
        <v>422.42188547673328</v>
      </c>
      <c r="B43" s="30">
        <f>TypeListTemplate!B43</f>
        <v>315</v>
      </c>
      <c r="C43" s="125">
        <f>TypeListTemplate!C43</f>
        <v>298.29000000000002</v>
      </c>
      <c r="D43" s="93"/>
      <c r="E43" s="93"/>
      <c r="F43" s="93"/>
      <c r="G43" s="93"/>
      <c r="H43" s="93"/>
      <c r="I43" s="93"/>
      <c r="J43" s="93" t="s">
        <v>1063</v>
      </c>
      <c r="K43" s="93"/>
      <c r="L43" s="93" t="s">
        <v>1063</v>
      </c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">
      <c r="A44" s="125">
        <f>TypeListTemplate!A44</f>
        <v>476.06275982298507</v>
      </c>
      <c r="B44" s="30">
        <f>TypeListTemplate!B44</f>
        <v>355</v>
      </c>
      <c r="C44" s="125">
        <f>TypeListTemplate!C44</f>
        <v>315.01</v>
      </c>
      <c r="D44" s="93"/>
      <c r="E44" s="93"/>
      <c r="F44" s="93"/>
      <c r="G44" s="93"/>
      <c r="H44" s="93"/>
      <c r="I44" s="93"/>
      <c r="J44" s="93" t="s">
        <v>1064</v>
      </c>
      <c r="K44" s="93"/>
      <c r="L44" s="93" t="s">
        <v>1064</v>
      </c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">
      <c r="A45" s="125">
        <f>TypeListTemplate!A45</f>
        <v>536.40874346251837</v>
      </c>
      <c r="B45" s="30">
        <f>TypeListTemplate!B45</f>
        <v>400</v>
      </c>
      <c r="C45" s="125">
        <f>TypeListTemplate!C45</f>
        <v>355.01</v>
      </c>
      <c r="D45" s="93"/>
      <c r="E45" s="93"/>
      <c r="F45" s="93"/>
      <c r="G45" s="93"/>
      <c r="H45" s="93"/>
      <c r="I45" s="93"/>
      <c r="J45" s="93" t="s">
        <v>1065</v>
      </c>
      <c r="K45" s="93"/>
      <c r="L45" s="93" t="s">
        <v>1065</v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">
      <c r="A46" s="125">
        <f>TypeListTemplate!A46</f>
        <v>603.45983639533324</v>
      </c>
      <c r="B46" s="30">
        <f>TypeListTemplate!B46</f>
        <v>450</v>
      </c>
      <c r="C46" s="125">
        <f>TypeListTemplate!C46</f>
        <v>400.01</v>
      </c>
      <c r="D46" s="93"/>
      <c r="E46" s="93"/>
      <c r="F46" s="93"/>
      <c r="G46" s="93"/>
      <c r="H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">
      <c r="A47" s="125">
        <f>TypeListTemplate!A47</f>
        <v>670.51092932814799</v>
      </c>
      <c r="B47" s="30">
        <f>TypeListTemplate!B47</f>
        <v>500</v>
      </c>
      <c r="C47" s="125">
        <f>TypeListTemplate!C47</f>
        <v>450.01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">
      <c r="A48" s="125">
        <f>TypeListTemplate!A48</f>
        <v>750.97224084752577</v>
      </c>
      <c r="B48" s="30">
        <f>TypeListTemplate!B48</f>
        <v>560</v>
      </c>
      <c r="C48" s="125">
        <f>TypeListTemplate!C48</f>
        <v>500.01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">
      <c r="A49" s="125">
        <f>TypeListTemplate!A49</f>
        <v>844.84377095346656</v>
      </c>
      <c r="B49" s="30">
        <f>TypeListTemplate!B49</f>
        <v>630</v>
      </c>
      <c r="C49" s="125">
        <f>TypeListTemplate!C49</f>
        <v>560.01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">
      <c r="A50" s="125">
        <f>TypeListTemplate!A50</f>
        <v>952.12551964597014</v>
      </c>
      <c r="B50" s="30">
        <f>TypeListTemplate!B50</f>
        <v>710</v>
      </c>
      <c r="C50" s="125">
        <f>TypeListTemplate!C50</f>
        <v>630.01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">
      <c r="A51" s="125">
        <f>TypeListTemplate!A51</f>
        <v>1072.8174869250367</v>
      </c>
      <c r="B51" s="30">
        <f>TypeListTemplate!B51</f>
        <v>800</v>
      </c>
      <c r="C51" s="125">
        <f>TypeListTemplate!C51</f>
        <v>710.01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">
      <c r="A52" s="125">
        <f>TypeListTemplate!A52</f>
        <v>1206.9196727906665</v>
      </c>
      <c r="B52" s="30">
        <f>TypeListTemplate!B52</f>
        <v>900</v>
      </c>
      <c r="C52" s="125">
        <f>TypeListTemplate!C52</f>
        <v>800.01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">
      <c r="A53" s="125">
        <f>TypeListTemplate!A53</f>
        <v>1341.021858656296</v>
      </c>
      <c r="B53" s="30">
        <f>TypeListTemplate!B53</f>
        <v>1000</v>
      </c>
      <c r="C53" s="125">
        <f>TypeListTemplate!C53</f>
        <v>900.01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">
      <c r="A54" s="125">
        <f>TypeListTemplate!A54</f>
        <v>1501.9444816950515</v>
      </c>
      <c r="B54" s="30">
        <f>TypeListTemplate!B54</f>
        <v>1120</v>
      </c>
      <c r="C54" s="125">
        <f>TypeListTemplate!C54</f>
        <v>1000.01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">
      <c r="A55" s="125">
        <f>TypeListTemplate!A55</f>
        <v>1676.27732332037</v>
      </c>
      <c r="B55" s="30">
        <f>TypeListTemplate!B55</f>
        <v>1250</v>
      </c>
      <c r="C55" s="125">
        <f>TypeListTemplate!C55</f>
        <v>1120.01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">
      <c r="A56" s="125">
        <f>TypeListTemplate!A56</f>
        <v>1877.4306021188145</v>
      </c>
      <c r="B56" s="30">
        <f>TypeListTemplate!B56</f>
        <v>1400</v>
      </c>
      <c r="C56" s="125">
        <f>TypeListTemplate!C56</f>
        <v>1250.01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">
      <c r="A57" s="125">
        <f>TypeListTemplate!A57</f>
        <v>2145.6349738500735</v>
      </c>
      <c r="B57" s="30">
        <f>TypeListTemplate!B57</f>
        <v>1600</v>
      </c>
      <c r="C57" s="125">
        <f>TypeListTemplate!C57</f>
        <v>1400.01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">
      <c r="A58" s="125">
        <f>TypeListTemplate!A58</f>
        <v>2346.7882526485182</v>
      </c>
      <c r="B58" s="30">
        <f>TypeListTemplate!B58</f>
        <v>1750</v>
      </c>
      <c r="C58" s="125">
        <f>TypeListTemplate!C58</f>
        <v>1600.01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">
      <c r="A59" s="125">
        <f>TypeListTemplate!A59</f>
        <v>2413.839345581333</v>
      </c>
      <c r="B59" s="30">
        <f>TypeListTemplate!B59</f>
        <v>1800</v>
      </c>
      <c r="C59" s="125">
        <f>TypeListTemplate!C59</f>
        <v>1750.01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">
      <c r="A60" s="125">
        <f>TypeListTemplate!A60</f>
        <v>2682.043717312592</v>
      </c>
      <c r="B60" s="30">
        <f>TypeListTemplate!B60</f>
        <v>2000</v>
      </c>
      <c r="C60" s="125">
        <f>TypeListTemplate!C60</f>
        <v>1800.01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">
      <c r="A61" s="125">
        <f>TypeListTemplate!A61</f>
        <v>2950.2480890438515</v>
      </c>
      <c r="B61" s="30">
        <f>TypeListTemplate!B61</f>
        <v>2200</v>
      </c>
      <c r="C61" s="125">
        <f>TypeListTemplate!C61</f>
        <v>2000.01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">
      <c r="A62" s="125">
        <f>TypeListTemplate!A62</f>
        <v>3017.2991819766662</v>
      </c>
      <c r="B62" s="30">
        <f>TypeListTemplate!B62</f>
        <v>2250</v>
      </c>
      <c r="C62" s="125">
        <f>TypeListTemplate!C62</f>
        <v>2200.0100000000002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">
      <c r="A63" s="125">
        <f>TypeListTemplate!A63</f>
        <v>3084.350274909481</v>
      </c>
      <c r="B63" s="30">
        <f>TypeListTemplate!B63</f>
        <v>2300</v>
      </c>
      <c r="C63" s="125">
        <f>TypeListTemplate!C63</f>
        <v>2250.0100000000002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">
      <c r="A64" s="125">
        <f>TypeListTemplate!A64</f>
        <v>3352.55464664074</v>
      </c>
      <c r="B64" s="30">
        <f>TypeListTemplate!B64</f>
        <v>2500</v>
      </c>
      <c r="C64" s="125">
        <f>TypeListTemplate!C64</f>
        <v>2300.0100000000002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">
      <c r="A65" s="125">
        <f>TypeListTemplate!A65</f>
        <v>3754.861204237629</v>
      </c>
      <c r="B65" s="30">
        <f>TypeListTemplate!B65</f>
        <v>2800</v>
      </c>
      <c r="C65" s="125">
        <f>TypeListTemplate!C65</f>
        <v>2500.0100000000002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">
      <c r="A66" s="125">
        <f>TypeListTemplate!A66</f>
        <v>4224.2188547673322</v>
      </c>
      <c r="B66" s="30">
        <f>TypeListTemplate!B66</f>
        <v>3150</v>
      </c>
      <c r="C66" s="125">
        <f>TypeListTemplate!C66</f>
        <v>2800.01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">
      <c r="A67" s="125">
        <f>TypeListTemplate!A67</f>
        <v>4760.6275982298512</v>
      </c>
      <c r="B67" s="30">
        <f>TypeListTemplate!B67</f>
        <v>3550</v>
      </c>
      <c r="C67" s="125">
        <f>TypeListTemplate!C67</f>
        <v>3150.01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">
      <c r="A68" s="125">
        <f>TypeListTemplate!A68</f>
        <v>5364.087434625184</v>
      </c>
      <c r="B68" s="30">
        <f>TypeListTemplate!B68</f>
        <v>4000</v>
      </c>
      <c r="C68" s="125">
        <f>TypeListTemplate!C68</f>
        <v>3550.01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">
      <c r="A69" s="125">
        <f>TypeListTemplate!A69</f>
        <v>6034.5983639533324</v>
      </c>
      <c r="B69" s="30">
        <f>TypeListTemplate!B69</f>
        <v>4500</v>
      </c>
      <c r="C69" s="125">
        <f>TypeListTemplate!C69</f>
        <v>4000.01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">
      <c r="A70" s="125">
        <f>TypeListTemplate!A70</f>
        <v>6705.1092932814799</v>
      </c>
      <c r="B70" s="30">
        <f>TypeListTemplate!B70</f>
        <v>5000</v>
      </c>
      <c r="C70" s="125">
        <f>TypeListTemplate!C70</f>
        <v>4500.01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">
      <c r="A71" s="121">
        <f>TypeListTemplate!A71</f>
        <v>0</v>
      </c>
      <c r="B71" s="30">
        <f>TypeListTemplate!B71</f>
        <v>999999999</v>
      </c>
      <c r="C71" s="125">
        <f>TypeListTemplate!C71</f>
        <v>5000.01</v>
      </c>
      <c r="D71" s="93"/>
      <c r="E71" s="93"/>
      <c r="F71" s="93"/>
      <c r="G71" s="93"/>
      <c r="H71" s="93"/>
      <c r="I71" s="93"/>
      <c r="J71" s="150"/>
      <c r="K71" s="150"/>
      <c r="L71" s="93"/>
      <c r="M71" s="93"/>
      <c r="N71" s="150"/>
      <c r="O71" s="150"/>
      <c r="P71" s="150"/>
      <c r="Q71" s="150"/>
      <c r="R71" s="93"/>
      <c r="S71" s="93"/>
      <c r="T71" s="93"/>
      <c r="U71" s="93"/>
      <c r="V71" s="93"/>
      <c r="W71" s="93"/>
      <c r="X71" s="93"/>
      <c r="Y71" s="93"/>
    </row>
    <row r="72" spans="1:25" x14ac:dyDescent="0.2">
      <c r="A72" s="93">
        <f>TypeListTemplate!A72</f>
        <v>0</v>
      </c>
      <c r="B72" s="30">
        <f>TypeListTemplate!B72</f>
        <v>0</v>
      </c>
      <c r="C72" s="125">
        <f>TypeListTemplate!C72</f>
        <v>0</v>
      </c>
      <c r="D72" s="93"/>
      <c r="E72" s="150"/>
      <c r="F72" s="93"/>
      <c r="G72" s="93"/>
      <c r="H72" s="93"/>
      <c r="I72" s="93"/>
      <c r="J72" s="150"/>
      <c r="K72" s="150"/>
      <c r="L72" s="150"/>
      <c r="M72" s="150"/>
      <c r="N72" s="150"/>
      <c r="O72" s="150"/>
      <c r="P72" s="150"/>
      <c r="Q72" s="150"/>
      <c r="R72" s="93"/>
      <c r="S72" s="93"/>
      <c r="T72" s="93"/>
      <c r="U72" s="93"/>
      <c r="V72" s="93"/>
      <c r="W72" s="93"/>
      <c r="X72" s="93"/>
      <c r="Y72" s="93"/>
    </row>
    <row r="73" spans="1:25" x14ac:dyDescent="0.2">
      <c r="A73" s="150">
        <f>TypeListTemplate!A73</f>
        <v>0</v>
      </c>
      <c r="B73" s="151">
        <f>TypeListTemplate!B73</f>
        <v>0</v>
      </c>
      <c r="C73" s="152">
        <f>TypeListTemplate!C73</f>
        <v>0</v>
      </c>
      <c r="D73" s="150" t="str">
        <f>TypeListTemplate!D73</f>
        <v>Drive type</v>
      </c>
      <c r="E73" s="150">
        <f>TypeListTemplate!E73</f>
        <v>0</v>
      </c>
      <c r="F73" s="150" t="str">
        <f>TypeListTemplate!F73</f>
        <v>Drive type</v>
      </c>
      <c r="G73" s="150">
        <f>TypeListTemplate!G73</f>
        <v>0</v>
      </c>
      <c r="H73" s="150" t="str">
        <f>TypeListTemplate!H73</f>
        <v>Drive type</v>
      </c>
      <c r="I73" s="150">
        <f>TypeListTemplate!I73</f>
        <v>0</v>
      </c>
      <c r="J73" s="150" t="str">
        <f>TypeListTemplate!J73</f>
        <v>Drive type</v>
      </c>
      <c r="K73" s="150">
        <f>TypeListTemplate!K73</f>
        <v>0</v>
      </c>
      <c r="L73" s="150" t="str">
        <f>TypeListTemplate!L73</f>
        <v>Drive type</v>
      </c>
      <c r="M73" s="150">
        <f>TypeListTemplate!M73</f>
        <v>0</v>
      </c>
      <c r="N73" s="150" t="str">
        <f>TypeListTemplate!N73</f>
        <v>Drive type</v>
      </c>
      <c r="O73" s="150">
        <f>TypeListTemplate!O73</f>
        <v>0</v>
      </c>
      <c r="P73" s="150" t="str">
        <f>TypeListTemplate!P73</f>
        <v>Drive type</v>
      </c>
      <c r="Q73" s="150">
        <f>TypeListTemplate!Q73</f>
        <v>0</v>
      </c>
      <c r="R73" s="93"/>
      <c r="S73" s="93"/>
      <c r="T73" s="93"/>
      <c r="U73" s="93"/>
      <c r="V73" s="93"/>
      <c r="W73" s="93"/>
      <c r="X73" s="93"/>
      <c r="Y73" s="93"/>
    </row>
    <row r="74" spans="1:25" x14ac:dyDescent="0.2">
      <c r="A74" s="150">
        <f>TypeListTemplate!A74</f>
        <v>0</v>
      </c>
      <c r="B74" s="151">
        <f>TypeListTemplate!B74</f>
        <v>0</v>
      </c>
      <c r="C74" s="152">
        <f>TypeListTemplate!C74</f>
        <v>0</v>
      </c>
      <c r="D74" s="150" t="str">
        <f>TypeListTemplate!D74</f>
        <v xml:space="preserve"> 115 V (1-ph)</v>
      </c>
      <c r="E74" s="150">
        <f>TypeListTemplate!E74</f>
        <v>0</v>
      </c>
      <c r="F74" s="150" t="str">
        <f>TypeListTemplate!F74</f>
        <v xml:space="preserve"> 230 V (1-ph)</v>
      </c>
      <c r="G74" s="150">
        <f>TypeListTemplate!G74</f>
        <v>0</v>
      </c>
      <c r="H74" s="150" t="str">
        <f>TypeListTemplate!H74</f>
        <v xml:space="preserve"> 230 V (3-ph)</v>
      </c>
      <c r="I74" s="150">
        <f>TypeListTemplate!I74</f>
        <v>0</v>
      </c>
      <c r="J74" s="150" t="str">
        <f>TypeListTemplate!J74</f>
        <v xml:space="preserve"> 400 V</v>
      </c>
      <c r="K74" s="150">
        <f>TypeListTemplate!K74</f>
        <v>0</v>
      </c>
      <c r="L74" s="150" t="str">
        <f>TypeListTemplate!L74</f>
        <v xml:space="preserve"> 460 V</v>
      </c>
      <c r="M74" s="150">
        <f>TypeListTemplate!M74</f>
        <v>0</v>
      </c>
      <c r="N74" s="150" t="str">
        <f>TypeListTemplate!N74</f>
        <v xml:space="preserve"> 500 V</v>
      </c>
      <c r="O74" s="150">
        <f>TypeListTemplate!O74</f>
        <v>0</v>
      </c>
      <c r="P74" s="150" t="str">
        <f>TypeListTemplate!P74</f>
        <v xml:space="preserve"> 690 V</v>
      </c>
      <c r="Q74" s="150">
        <f>TypeListTemplate!Q74</f>
        <v>0</v>
      </c>
      <c r="R74" s="93"/>
      <c r="S74" s="93"/>
      <c r="T74" s="93"/>
      <c r="U74" s="93"/>
      <c r="V74" s="93"/>
      <c r="W74" s="93"/>
      <c r="X74" s="93"/>
      <c r="Y74" s="93"/>
    </row>
    <row r="75" spans="1:25" x14ac:dyDescent="0.2">
      <c r="A75" s="150">
        <f>TypeListTemplate!A75</f>
        <v>0</v>
      </c>
      <c r="B75" s="151">
        <f>TypeListTemplate!B75</f>
        <v>0</v>
      </c>
      <c r="C75" s="152">
        <f>TypeListTemplate!C75</f>
        <v>0</v>
      </c>
      <c r="D75" s="150">
        <f>TypeListTemplate!D75</f>
        <v>0</v>
      </c>
      <c r="E75" s="150">
        <f>TypeListTemplate!E75</f>
        <v>0</v>
      </c>
      <c r="F75" s="150">
        <f>TypeListTemplate!F75</f>
        <v>0</v>
      </c>
      <c r="G75" s="150">
        <f>TypeListTemplate!G75</f>
        <v>0</v>
      </c>
      <c r="H75" s="150">
        <f>TypeListTemplate!H75</f>
        <v>0</v>
      </c>
      <c r="I75" s="150">
        <f>TypeListTemplate!I75</f>
        <v>0</v>
      </c>
      <c r="J75" s="150">
        <f>TypeListTemplate!J75</f>
        <v>0</v>
      </c>
      <c r="K75" s="150">
        <f>TypeListTemplate!K75</f>
        <v>0</v>
      </c>
      <c r="L75" s="150">
        <f>TypeListTemplate!L75</f>
        <v>0</v>
      </c>
      <c r="M75" s="150">
        <f>TypeListTemplate!M75</f>
        <v>0</v>
      </c>
      <c r="N75" s="150">
        <f>TypeListTemplate!N75</f>
        <v>0</v>
      </c>
      <c r="O75" s="150">
        <f>TypeListTemplate!O75</f>
        <v>0</v>
      </c>
      <c r="P75" s="150">
        <f>TypeListTemplate!P75</f>
        <v>0</v>
      </c>
      <c r="Q75" s="150">
        <f>TypeListTemplate!Q75</f>
        <v>0</v>
      </c>
      <c r="R75" s="93"/>
      <c r="S75" s="93"/>
      <c r="T75" s="93"/>
      <c r="U75" s="93"/>
      <c r="V75" s="93"/>
      <c r="W75" s="93"/>
      <c r="X75" s="93"/>
      <c r="Y75" s="93"/>
    </row>
    <row r="76" spans="1:25" x14ac:dyDescent="0.2">
      <c r="A76" s="150">
        <f>TypeListTemplate!A76</f>
        <v>0</v>
      </c>
      <c r="B76" s="151">
        <f>TypeListTemplate!B76</f>
        <v>0</v>
      </c>
      <c r="C76" s="152">
        <f>TypeListTemplate!C76</f>
        <v>0</v>
      </c>
      <c r="D76" s="150">
        <f>TypeListTemplate!D76</f>
        <v>0</v>
      </c>
      <c r="E76" s="150">
        <f>TypeListTemplate!E76</f>
        <v>0</v>
      </c>
      <c r="F76" s="150">
        <f>TypeListTemplate!F76</f>
        <v>0</v>
      </c>
      <c r="G76" s="150">
        <f>TypeListTemplate!G76</f>
        <v>0</v>
      </c>
      <c r="H76" s="150">
        <f>TypeListTemplate!H76</f>
        <v>0</v>
      </c>
      <c r="I76" s="150">
        <f>TypeListTemplate!I76</f>
        <v>0</v>
      </c>
      <c r="J76" s="150">
        <f>TypeListTemplate!J76</f>
        <v>0</v>
      </c>
      <c r="K76" s="150">
        <f>TypeListTemplate!K76</f>
        <v>0</v>
      </c>
      <c r="L76" s="150">
        <f>TypeListTemplate!L76</f>
        <v>0</v>
      </c>
      <c r="M76" s="150">
        <f>TypeListTemplate!M76</f>
        <v>0</v>
      </c>
      <c r="N76" s="150">
        <f>TypeListTemplate!N76</f>
        <v>0</v>
      </c>
      <c r="O76" s="150">
        <f>TypeListTemplate!O76</f>
        <v>0</v>
      </c>
      <c r="P76" s="150">
        <f>TypeListTemplate!P76</f>
        <v>0</v>
      </c>
      <c r="Q76" s="150">
        <f>TypeListTemplate!Q76</f>
        <v>0</v>
      </c>
      <c r="R76" s="93"/>
      <c r="S76" s="93"/>
      <c r="T76" s="93"/>
      <c r="U76" s="93"/>
      <c r="V76" s="93"/>
      <c r="W76" s="93"/>
      <c r="X76" s="93"/>
      <c r="Y76" s="93"/>
    </row>
    <row r="77" spans="1:25" x14ac:dyDescent="0.2">
      <c r="A77" s="150">
        <f>TypeListTemplate!A77</f>
        <v>0</v>
      </c>
      <c r="B77" s="151">
        <f>TypeListTemplate!B77</f>
        <v>0</v>
      </c>
      <c r="C77" s="152">
        <f>TypeListTemplate!C77</f>
        <v>0</v>
      </c>
      <c r="D77" s="150">
        <f>TypeListTemplate!D77</f>
        <v>0</v>
      </c>
      <c r="E77" s="150">
        <f>TypeListTemplate!E77</f>
        <v>0</v>
      </c>
      <c r="F77" s="150">
        <f>TypeListTemplate!F77</f>
        <v>0</v>
      </c>
      <c r="G77" s="150">
        <f>TypeListTemplate!G77</f>
        <v>0</v>
      </c>
      <c r="H77" s="150">
        <f>TypeListTemplate!H77</f>
        <v>0</v>
      </c>
      <c r="I77" s="150">
        <f>TypeListTemplate!I77</f>
        <v>0</v>
      </c>
      <c r="J77" s="150">
        <f>TypeListTemplate!J77</f>
        <v>0</v>
      </c>
      <c r="K77" s="150">
        <f>TypeListTemplate!K77</f>
        <v>0</v>
      </c>
      <c r="L77" s="150">
        <f>TypeListTemplate!L77</f>
        <v>0</v>
      </c>
      <c r="M77" s="150">
        <f>TypeListTemplate!M77</f>
        <v>0</v>
      </c>
      <c r="N77" s="150">
        <f>TypeListTemplate!N77</f>
        <v>0</v>
      </c>
      <c r="O77" s="150">
        <f>TypeListTemplate!O77</f>
        <v>0</v>
      </c>
      <c r="P77" s="150">
        <f>TypeListTemplate!P77</f>
        <v>0</v>
      </c>
      <c r="Q77" s="150">
        <f>TypeListTemplate!Q77</f>
        <v>0</v>
      </c>
      <c r="R77" s="93"/>
      <c r="S77" s="93"/>
      <c r="T77" s="93"/>
      <c r="U77" s="93"/>
      <c r="V77" s="93"/>
      <c r="W77" s="93"/>
      <c r="X77" s="93"/>
      <c r="Y77" s="93"/>
    </row>
    <row r="78" spans="1:25" x14ac:dyDescent="0.2">
      <c r="A78" s="150">
        <f>TypeListTemplate!A78</f>
        <v>0</v>
      </c>
      <c r="B78" s="151">
        <f>TypeListTemplate!B78</f>
        <v>0</v>
      </c>
      <c r="C78" s="152">
        <f>TypeListTemplate!C78</f>
        <v>0</v>
      </c>
      <c r="D78" s="150">
        <f>TypeListTemplate!D78</f>
        <v>0</v>
      </c>
      <c r="E78" s="150">
        <f>TypeListTemplate!E78</f>
        <v>0</v>
      </c>
      <c r="F78" s="150">
        <f>TypeListTemplate!F78</f>
        <v>0</v>
      </c>
      <c r="G78" s="150">
        <f>TypeListTemplate!G78</f>
        <v>0</v>
      </c>
      <c r="H78" s="150">
        <f>TypeListTemplate!H78</f>
        <v>0</v>
      </c>
      <c r="I78" s="150">
        <f>TypeListTemplate!I78</f>
        <v>0</v>
      </c>
      <c r="J78" s="150">
        <f>TypeListTemplate!J78</f>
        <v>0</v>
      </c>
      <c r="K78" s="150">
        <f>TypeListTemplate!K78</f>
        <v>0</v>
      </c>
      <c r="L78" s="150">
        <f>TypeListTemplate!L78</f>
        <v>0</v>
      </c>
      <c r="M78" s="150">
        <f>TypeListTemplate!M78</f>
        <v>0</v>
      </c>
      <c r="N78" s="150">
        <f>TypeListTemplate!N78</f>
        <v>0</v>
      </c>
      <c r="O78" s="150">
        <f>TypeListTemplate!O78</f>
        <v>0</v>
      </c>
      <c r="P78" s="150">
        <f>TypeListTemplate!P78</f>
        <v>0</v>
      </c>
      <c r="Q78" s="150">
        <f>TypeListTemplate!Q78</f>
        <v>0</v>
      </c>
      <c r="R78" s="93"/>
      <c r="S78" s="93"/>
      <c r="T78" s="93"/>
      <c r="U78" s="93"/>
      <c r="V78" s="93"/>
      <c r="W78" s="93"/>
      <c r="X78" s="93"/>
      <c r="Y78" s="93"/>
    </row>
    <row r="79" spans="1:25" x14ac:dyDescent="0.2">
      <c r="A79" s="150">
        <f>TypeListTemplate!A79</f>
        <v>0</v>
      </c>
      <c r="B79" s="151">
        <f>TypeListTemplate!B79</f>
        <v>0</v>
      </c>
      <c r="C79" s="152">
        <f>TypeListTemplate!C79</f>
        <v>0</v>
      </c>
      <c r="D79" s="150">
        <f>TypeListTemplate!D79</f>
        <v>0</v>
      </c>
      <c r="E79" s="150">
        <f>TypeListTemplate!E79</f>
        <v>0</v>
      </c>
      <c r="F79" s="150">
        <f>TypeListTemplate!F79</f>
        <v>0</v>
      </c>
      <c r="G79" s="150">
        <f>TypeListTemplate!G79</f>
        <v>0</v>
      </c>
      <c r="H79" s="150">
        <f>TypeListTemplate!H79</f>
        <v>0</v>
      </c>
      <c r="I79" s="150">
        <f>TypeListTemplate!I79</f>
        <v>0</v>
      </c>
      <c r="J79" s="150">
        <f>TypeListTemplate!J79</f>
        <v>0</v>
      </c>
      <c r="K79" s="150">
        <f>TypeListTemplate!K79</f>
        <v>0</v>
      </c>
      <c r="L79" s="150">
        <f>TypeListTemplate!L79</f>
        <v>0</v>
      </c>
      <c r="M79" s="150">
        <f>TypeListTemplate!M79</f>
        <v>0</v>
      </c>
      <c r="N79" s="150">
        <f>TypeListTemplate!N79</f>
        <v>0</v>
      </c>
      <c r="O79" s="150">
        <f>TypeListTemplate!O79</f>
        <v>0</v>
      </c>
      <c r="P79" s="150">
        <f>TypeListTemplate!P79</f>
        <v>0</v>
      </c>
      <c r="Q79" s="150">
        <f>TypeListTemplate!Q79</f>
        <v>0</v>
      </c>
      <c r="R79" s="93"/>
      <c r="S79" s="93"/>
      <c r="T79" s="93"/>
      <c r="U79" s="93"/>
      <c r="V79" s="93"/>
      <c r="W79" s="93"/>
      <c r="X79" s="93"/>
      <c r="Y79" s="93"/>
    </row>
    <row r="80" spans="1:25" x14ac:dyDescent="0.2">
      <c r="A80" s="150">
        <f>TypeListTemplate!A80</f>
        <v>0</v>
      </c>
      <c r="B80" s="151">
        <f>TypeListTemplate!B80</f>
        <v>0</v>
      </c>
      <c r="C80" s="152">
        <f>TypeListTemplate!C80</f>
        <v>0</v>
      </c>
      <c r="D80" s="150">
        <f>TypeListTemplate!D80</f>
        <v>0</v>
      </c>
      <c r="E80" s="150">
        <f>TypeListTemplate!E80</f>
        <v>0</v>
      </c>
      <c r="F80" s="150">
        <f>TypeListTemplate!F80</f>
        <v>0</v>
      </c>
      <c r="G80" s="150">
        <f>TypeListTemplate!G80</f>
        <v>0</v>
      </c>
      <c r="H80" s="150">
        <f>TypeListTemplate!H80</f>
        <v>0</v>
      </c>
      <c r="I80" s="150">
        <f>TypeListTemplate!I80</f>
        <v>0</v>
      </c>
      <c r="J80" s="150">
        <f>TypeListTemplate!J80</f>
        <v>0</v>
      </c>
      <c r="K80" s="150">
        <f>TypeListTemplate!K80</f>
        <v>0</v>
      </c>
      <c r="L80" s="150">
        <f>TypeListTemplate!L80</f>
        <v>0</v>
      </c>
      <c r="M80" s="150">
        <f>TypeListTemplate!M80</f>
        <v>0</v>
      </c>
      <c r="N80" s="150">
        <f>TypeListTemplate!N80</f>
        <v>0</v>
      </c>
      <c r="O80" s="150">
        <f>TypeListTemplate!O80</f>
        <v>0</v>
      </c>
      <c r="P80" s="150">
        <f>TypeListTemplate!P80</f>
        <v>0</v>
      </c>
      <c r="Q80" s="150">
        <f>TypeListTemplate!Q80</f>
        <v>0</v>
      </c>
      <c r="R80" s="93"/>
      <c r="S80" s="93"/>
      <c r="T80" s="93"/>
      <c r="U80" s="93"/>
      <c r="V80" s="93"/>
      <c r="W80" s="93"/>
      <c r="X80" s="93"/>
      <c r="Y80" s="93"/>
    </row>
    <row r="81" spans="1:25" x14ac:dyDescent="0.2">
      <c r="A81" s="150">
        <f>TypeListTemplate!A81</f>
        <v>0</v>
      </c>
      <c r="B81" s="151">
        <f>TypeListTemplate!B81</f>
        <v>0</v>
      </c>
      <c r="C81" s="152">
        <f>TypeListTemplate!C81</f>
        <v>0</v>
      </c>
      <c r="D81" s="150">
        <f>TypeListTemplate!D81</f>
        <v>0</v>
      </c>
      <c r="E81" s="150">
        <f>TypeListTemplate!E81</f>
        <v>0</v>
      </c>
      <c r="F81" s="150">
        <f>TypeListTemplate!F81</f>
        <v>0</v>
      </c>
      <c r="G81" s="150">
        <f>TypeListTemplate!G81</f>
        <v>0</v>
      </c>
      <c r="H81" s="150">
        <f>TypeListTemplate!H81</f>
        <v>0</v>
      </c>
      <c r="I81" s="150">
        <f>TypeListTemplate!I81</f>
        <v>0</v>
      </c>
      <c r="J81" s="150">
        <f>TypeListTemplate!J81</f>
        <v>0</v>
      </c>
      <c r="K81" s="150">
        <f>TypeListTemplate!K81</f>
        <v>0</v>
      </c>
      <c r="L81" s="150">
        <f>TypeListTemplate!L81</f>
        <v>0</v>
      </c>
      <c r="M81" s="150">
        <f>TypeListTemplate!M81</f>
        <v>0</v>
      </c>
      <c r="N81" s="150">
        <f>TypeListTemplate!N81</f>
        <v>0</v>
      </c>
      <c r="O81" s="150">
        <f>TypeListTemplate!O81</f>
        <v>0</v>
      </c>
      <c r="P81" s="150">
        <f>TypeListTemplate!P81</f>
        <v>0</v>
      </c>
      <c r="Q81" s="150">
        <f>TypeListTemplate!Q81</f>
        <v>0</v>
      </c>
      <c r="R81" s="93"/>
      <c r="S81" s="93"/>
      <c r="T81" s="93"/>
      <c r="U81" s="93"/>
      <c r="V81" s="93"/>
      <c r="W81" s="93"/>
      <c r="X81" s="93"/>
      <c r="Y81" s="93"/>
    </row>
    <row r="82" spans="1:25" x14ac:dyDescent="0.2">
      <c r="A82" s="150">
        <f>TypeListTemplate!A82</f>
        <v>0</v>
      </c>
      <c r="B82" s="151">
        <f>TypeListTemplate!B82</f>
        <v>0</v>
      </c>
      <c r="C82" s="152">
        <f>TypeListTemplate!C82</f>
        <v>0</v>
      </c>
      <c r="D82" s="150">
        <f>TypeListTemplate!D82</f>
        <v>0</v>
      </c>
      <c r="E82" s="150">
        <f>TypeListTemplate!E82</f>
        <v>0</v>
      </c>
      <c r="F82" s="150">
        <f>TypeListTemplate!F82</f>
        <v>0</v>
      </c>
      <c r="G82" s="150">
        <f>TypeListTemplate!G82</f>
        <v>0</v>
      </c>
      <c r="H82" s="150">
        <f>TypeListTemplate!H82</f>
        <v>0</v>
      </c>
      <c r="I82" s="150">
        <f>TypeListTemplate!I82</f>
        <v>0</v>
      </c>
      <c r="J82" s="150">
        <f>TypeListTemplate!J82</f>
        <v>0</v>
      </c>
      <c r="K82" s="150">
        <f>TypeListTemplate!K82</f>
        <v>0</v>
      </c>
      <c r="L82" s="150">
        <f>TypeListTemplate!L82</f>
        <v>0</v>
      </c>
      <c r="M82" s="150">
        <f>TypeListTemplate!M82</f>
        <v>0</v>
      </c>
      <c r="N82" s="150">
        <f>TypeListTemplate!N82</f>
        <v>0</v>
      </c>
      <c r="O82" s="150">
        <f>TypeListTemplate!O82</f>
        <v>0</v>
      </c>
      <c r="P82" s="150">
        <f>TypeListTemplate!P82</f>
        <v>0</v>
      </c>
      <c r="Q82" s="150">
        <f>TypeListTemplate!Q82</f>
        <v>0</v>
      </c>
      <c r="R82" s="93"/>
      <c r="S82" s="93"/>
      <c r="T82" s="93"/>
      <c r="U82" s="93"/>
      <c r="V82" s="93"/>
      <c r="W82" s="93"/>
      <c r="X82" s="93"/>
      <c r="Y82" s="93"/>
    </row>
    <row r="83" spans="1:25" x14ac:dyDescent="0.2">
      <c r="A83" s="150">
        <f>TypeListTemplate!A83</f>
        <v>0</v>
      </c>
      <c r="B83" s="151">
        <f>TypeListTemplate!B83</f>
        <v>0</v>
      </c>
      <c r="C83" s="152">
        <f>TypeListTemplate!C83</f>
        <v>0</v>
      </c>
      <c r="D83" s="150">
        <f>TypeListTemplate!D83</f>
        <v>0</v>
      </c>
      <c r="E83" s="150">
        <f>TypeListTemplate!E83</f>
        <v>0</v>
      </c>
      <c r="F83" s="150">
        <f>TypeListTemplate!F83</f>
        <v>0</v>
      </c>
      <c r="G83" s="150">
        <f>TypeListTemplate!G83</f>
        <v>0</v>
      </c>
      <c r="H83" s="150">
        <f>TypeListTemplate!H83</f>
        <v>0</v>
      </c>
      <c r="I83" s="150">
        <f>TypeListTemplate!I83</f>
        <v>0</v>
      </c>
      <c r="J83" s="150">
        <f>TypeListTemplate!J83</f>
        <v>0</v>
      </c>
      <c r="K83" s="150">
        <f>TypeListTemplate!K83</f>
        <v>0</v>
      </c>
      <c r="L83" s="150">
        <f>TypeListTemplate!L83</f>
        <v>0</v>
      </c>
      <c r="M83" s="150">
        <f>TypeListTemplate!M83</f>
        <v>0</v>
      </c>
      <c r="N83" s="150">
        <f>TypeListTemplate!N83</f>
        <v>0</v>
      </c>
      <c r="O83" s="150">
        <f>TypeListTemplate!O83</f>
        <v>0</v>
      </c>
      <c r="P83" s="150">
        <f>TypeListTemplate!P83</f>
        <v>0</v>
      </c>
      <c r="Q83" s="150">
        <f>TypeListTemplate!Q83</f>
        <v>0</v>
      </c>
      <c r="R83" s="93"/>
      <c r="S83" s="93"/>
      <c r="T83" s="93"/>
      <c r="U83" s="93"/>
      <c r="V83" s="93"/>
      <c r="W83" s="93"/>
      <c r="X83" s="93"/>
      <c r="Y83" s="93"/>
    </row>
    <row r="84" spans="1:25" x14ac:dyDescent="0.2">
      <c r="A84" s="150">
        <f>TypeListTemplate!A84</f>
        <v>0</v>
      </c>
      <c r="B84" s="151">
        <f>TypeListTemplate!B84</f>
        <v>0</v>
      </c>
      <c r="C84" s="152">
        <f>TypeListTemplate!C84</f>
        <v>0</v>
      </c>
      <c r="D84" s="150">
        <f>TypeListTemplate!D84</f>
        <v>0</v>
      </c>
      <c r="E84" s="150">
        <f>TypeListTemplate!E84</f>
        <v>0</v>
      </c>
      <c r="F84" s="150">
        <f>TypeListTemplate!F84</f>
        <v>0</v>
      </c>
      <c r="G84" s="150">
        <f>TypeListTemplate!G84</f>
        <v>0</v>
      </c>
      <c r="H84" s="150">
        <f>TypeListTemplate!H84</f>
        <v>0</v>
      </c>
      <c r="I84" s="150">
        <f>TypeListTemplate!I84</f>
        <v>0</v>
      </c>
      <c r="J84" s="150">
        <f>TypeListTemplate!J84</f>
        <v>0</v>
      </c>
      <c r="K84" s="150">
        <f>TypeListTemplate!K84</f>
        <v>0</v>
      </c>
      <c r="L84" s="150">
        <f>TypeListTemplate!L84</f>
        <v>0</v>
      </c>
      <c r="M84" s="150">
        <f>TypeListTemplate!M84</f>
        <v>0</v>
      </c>
      <c r="N84" s="150">
        <f>TypeListTemplate!N84</f>
        <v>0</v>
      </c>
      <c r="O84" s="150">
        <f>TypeListTemplate!O84</f>
        <v>0</v>
      </c>
      <c r="P84" s="150">
        <f>TypeListTemplate!P84</f>
        <v>0</v>
      </c>
      <c r="Q84" s="150">
        <f>TypeListTemplate!Q84</f>
        <v>0</v>
      </c>
      <c r="R84" s="93"/>
      <c r="S84" s="93"/>
      <c r="T84" s="93"/>
      <c r="U84" s="93"/>
      <c r="V84" s="93"/>
      <c r="W84" s="93"/>
      <c r="X84" s="93"/>
      <c r="Y84" s="93"/>
    </row>
    <row r="85" spans="1:25" x14ac:dyDescent="0.2">
      <c r="A85" s="150">
        <f>TypeListTemplate!A85</f>
        <v>0</v>
      </c>
      <c r="B85" s="151">
        <f>TypeListTemplate!B85</f>
        <v>0</v>
      </c>
      <c r="C85" s="152">
        <f>TypeListTemplate!C85</f>
        <v>0</v>
      </c>
      <c r="D85" s="150">
        <f>TypeListTemplate!D85</f>
        <v>0</v>
      </c>
      <c r="E85" s="150">
        <f>TypeListTemplate!E85</f>
        <v>0</v>
      </c>
      <c r="F85" s="150">
        <f>TypeListTemplate!F85</f>
        <v>0</v>
      </c>
      <c r="G85" s="150">
        <f>TypeListTemplate!G85</f>
        <v>0</v>
      </c>
      <c r="H85" s="150">
        <f>TypeListTemplate!H85</f>
        <v>0</v>
      </c>
      <c r="I85" s="150">
        <f>TypeListTemplate!I85</f>
        <v>0</v>
      </c>
      <c r="J85" s="150">
        <f>TypeListTemplate!J85</f>
        <v>0</v>
      </c>
      <c r="K85" s="150">
        <f>TypeListTemplate!K85</f>
        <v>0</v>
      </c>
      <c r="L85" s="150">
        <f>TypeListTemplate!L85</f>
        <v>0</v>
      </c>
      <c r="M85" s="150">
        <f>TypeListTemplate!M85</f>
        <v>0</v>
      </c>
      <c r="N85" s="150">
        <f>TypeListTemplate!N85</f>
        <v>0</v>
      </c>
      <c r="O85" s="150">
        <f>TypeListTemplate!O85</f>
        <v>0</v>
      </c>
      <c r="P85" s="150">
        <f>TypeListTemplate!P85</f>
        <v>0</v>
      </c>
      <c r="Q85" s="150">
        <f>TypeListTemplate!Q85</f>
        <v>0</v>
      </c>
      <c r="R85" s="93"/>
      <c r="S85" s="93"/>
      <c r="T85" s="93"/>
      <c r="U85" s="93"/>
      <c r="V85" s="93"/>
      <c r="W85" s="93"/>
      <c r="X85" s="93"/>
      <c r="Y85" s="93"/>
    </row>
    <row r="86" spans="1:25" x14ac:dyDescent="0.2">
      <c r="A86" s="150">
        <f>TypeListTemplate!A86</f>
        <v>0</v>
      </c>
      <c r="B86" s="151">
        <f>TypeListTemplate!B86</f>
        <v>0</v>
      </c>
      <c r="C86" s="152">
        <f>TypeListTemplate!C86</f>
        <v>0</v>
      </c>
      <c r="D86" s="150">
        <f>TypeListTemplate!D86</f>
        <v>0</v>
      </c>
      <c r="E86" s="150">
        <f>TypeListTemplate!E86</f>
        <v>0</v>
      </c>
      <c r="F86" s="150">
        <f>TypeListTemplate!F86</f>
        <v>0</v>
      </c>
      <c r="G86" s="150">
        <f>TypeListTemplate!G86</f>
        <v>0</v>
      </c>
      <c r="H86" s="150">
        <f>TypeListTemplate!H86</f>
        <v>0</v>
      </c>
      <c r="I86" s="150">
        <f>TypeListTemplate!I86</f>
        <v>0</v>
      </c>
      <c r="J86" s="150">
        <f>TypeListTemplate!J86</f>
        <v>0</v>
      </c>
      <c r="K86" s="150">
        <f>TypeListTemplate!K86</f>
        <v>0</v>
      </c>
      <c r="L86" s="150">
        <f>TypeListTemplate!L86</f>
        <v>0</v>
      </c>
      <c r="M86" s="150">
        <f>TypeListTemplate!M86</f>
        <v>0</v>
      </c>
      <c r="N86" s="150">
        <f>TypeListTemplate!N86</f>
        <v>0</v>
      </c>
      <c r="O86" s="150">
        <f>TypeListTemplate!O86</f>
        <v>0</v>
      </c>
      <c r="P86" s="150">
        <f>TypeListTemplate!P86</f>
        <v>0</v>
      </c>
      <c r="Q86" s="150">
        <f>TypeListTemplate!Q86</f>
        <v>0</v>
      </c>
      <c r="R86" s="93"/>
      <c r="S86" s="93"/>
      <c r="T86" s="93"/>
      <c r="U86" s="93"/>
      <c r="V86" s="93"/>
      <c r="W86" s="93"/>
      <c r="X86" s="93"/>
      <c r="Y86" s="93"/>
    </row>
    <row r="87" spans="1:25" x14ac:dyDescent="0.2">
      <c r="A87" s="150">
        <f>TypeListTemplate!A87</f>
        <v>0</v>
      </c>
      <c r="B87" s="151">
        <f>TypeListTemplate!B87</f>
        <v>0</v>
      </c>
      <c r="C87" s="152">
        <f>TypeListTemplate!C87</f>
        <v>0</v>
      </c>
      <c r="D87" s="150">
        <f>TypeListTemplate!D87</f>
        <v>0</v>
      </c>
      <c r="E87" s="150">
        <f>TypeListTemplate!E87</f>
        <v>0</v>
      </c>
      <c r="F87" s="150">
        <f>TypeListTemplate!F87</f>
        <v>0</v>
      </c>
      <c r="G87" s="150">
        <f>TypeListTemplate!G87</f>
        <v>0</v>
      </c>
      <c r="H87" s="150">
        <f>TypeListTemplate!H87</f>
        <v>0</v>
      </c>
      <c r="I87" s="150">
        <f>TypeListTemplate!I87</f>
        <v>0</v>
      </c>
      <c r="J87" s="150">
        <f>TypeListTemplate!J87</f>
        <v>0</v>
      </c>
      <c r="K87" s="150">
        <f>TypeListTemplate!K87</f>
        <v>0</v>
      </c>
      <c r="L87" s="150">
        <f>TypeListTemplate!L87</f>
        <v>0</v>
      </c>
      <c r="M87" s="150">
        <f>TypeListTemplate!M87</f>
        <v>0</v>
      </c>
      <c r="N87" s="150">
        <f>TypeListTemplate!N87</f>
        <v>0</v>
      </c>
      <c r="O87" s="150">
        <f>TypeListTemplate!O87</f>
        <v>0</v>
      </c>
      <c r="P87" s="150">
        <f>TypeListTemplate!P87</f>
        <v>0</v>
      </c>
      <c r="Q87" s="150">
        <f>TypeListTemplate!Q87</f>
        <v>0</v>
      </c>
      <c r="R87" s="93"/>
      <c r="S87" s="93"/>
      <c r="T87" s="93"/>
      <c r="U87" s="93"/>
      <c r="V87" s="93"/>
      <c r="W87" s="93"/>
      <c r="X87" s="93"/>
      <c r="Y87" s="93"/>
    </row>
    <row r="88" spans="1:25" x14ac:dyDescent="0.2">
      <c r="A88" s="150">
        <f>TypeListTemplate!A88</f>
        <v>0</v>
      </c>
      <c r="B88" s="151">
        <f>TypeListTemplate!B88</f>
        <v>0</v>
      </c>
      <c r="C88" s="152">
        <f>TypeListTemplate!C88</f>
        <v>0</v>
      </c>
      <c r="D88" s="150">
        <f>TypeListTemplate!D88</f>
        <v>0</v>
      </c>
      <c r="E88" s="150">
        <f>TypeListTemplate!E88</f>
        <v>0</v>
      </c>
      <c r="F88" s="150">
        <f>TypeListTemplate!F88</f>
        <v>0</v>
      </c>
      <c r="G88" s="150">
        <f>TypeListTemplate!G88</f>
        <v>0</v>
      </c>
      <c r="H88" s="150">
        <f>TypeListTemplate!H88</f>
        <v>0</v>
      </c>
      <c r="I88" s="150">
        <f>TypeListTemplate!I88</f>
        <v>0</v>
      </c>
      <c r="J88" s="150">
        <f>TypeListTemplate!J88</f>
        <v>0</v>
      </c>
      <c r="K88" s="150">
        <f>TypeListTemplate!K88</f>
        <v>0</v>
      </c>
      <c r="L88" s="150">
        <f>TypeListTemplate!L88</f>
        <v>0</v>
      </c>
      <c r="M88" s="150">
        <f>TypeListTemplate!M88</f>
        <v>0</v>
      </c>
      <c r="N88" s="150">
        <f>TypeListTemplate!N88</f>
        <v>0</v>
      </c>
      <c r="O88" s="150">
        <f>TypeListTemplate!O88</f>
        <v>0</v>
      </c>
      <c r="P88" s="150">
        <f>TypeListTemplate!P88</f>
        <v>0</v>
      </c>
      <c r="Q88" s="150">
        <f>TypeListTemplate!Q88</f>
        <v>0</v>
      </c>
      <c r="R88" s="93"/>
      <c r="S88" s="93"/>
      <c r="T88" s="93"/>
      <c r="U88" s="93"/>
      <c r="V88" s="93"/>
      <c r="W88" s="93"/>
      <c r="X88" s="93"/>
      <c r="Y88" s="93"/>
    </row>
    <row r="89" spans="1:25" x14ac:dyDescent="0.2">
      <c r="A89" s="150">
        <f>TypeListTemplate!A89</f>
        <v>0</v>
      </c>
      <c r="B89" s="151">
        <f>TypeListTemplate!B89</f>
        <v>0</v>
      </c>
      <c r="C89" s="152">
        <f>TypeListTemplate!C89</f>
        <v>0</v>
      </c>
      <c r="D89" s="150">
        <f>TypeListTemplate!D89</f>
        <v>0</v>
      </c>
      <c r="E89" s="150">
        <f>TypeListTemplate!E89</f>
        <v>0</v>
      </c>
      <c r="F89" s="150">
        <f>TypeListTemplate!F89</f>
        <v>0</v>
      </c>
      <c r="G89" s="150">
        <f>TypeListTemplate!G89</f>
        <v>0</v>
      </c>
      <c r="H89" s="150">
        <f>TypeListTemplate!H89</f>
        <v>0</v>
      </c>
      <c r="I89" s="150">
        <f>TypeListTemplate!I89</f>
        <v>0</v>
      </c>
      <c r="J89" s="150">
        <f>TypeListTemplate!J89</f>
        <v>0</v>
      </c>
      <c r="K89" s="150">
        <f>TypeListTemplate!K89</f>
        <v>0</v>
      </c>
      <c r="L89" s="150">
        <f>TypeListTemplate!L89</f>
        <v>0</v>
      </c>
      <c r="M89" s="150">
        <f>TypeListTemplate!M89</f>
        <v>0</v>
      </c>
      <c r="N89" s="150">
        <f>TypeListTemplate!N89</f>
        <v>0</v>
      </c>
      <c r="O89" s="150">
        <f>TypeListTemplate!O89</f>
        <v>0</v>
      </c>
      <c r="P89" s="150">
        <f>TypeListTemplate!P89</f>
        <v>0</v>
      </c>
      <c r="Q89" s="150">
        <f>TypeListTemplate!Q89</f>
        <v>0</v>
      </c>
      <c r="R89" s="93"/>
      <c r="S89" s="93"/>
      <c r="T89" s="93"/>
      <c r="U89" s="93"/>
      <c r="V89" s="93"/>
      <c r="W89" s="93"/>
      <c r="X89" s="93"/>
      <c r="Y89" s="93"/>
    </row>
    <row r="90" spans="1:25" x14ac:dyDescent="0.2">
      <c r="A90" s="150">
        <f>TypeListTemplate!A90</f>
        <v>0</v>
      </c>
      <c r="B90" s="151">
        <f>TypeListTemplate!B90</f>
        <v>0</v>
      </c>
      <c r="C90" s="152">
        <f>TypeListTemplate!C90</f>
        <v>0</v>
      </c>
      <c r="D90" s="150">
        <f>TypeListTemplate!D90</f>
        <v>0</v>
      </c>
      <c r="E90" s="150">
        <f>TypeListTemplate!E90</f>
        <v>0</v>
      </c>
      <c r="F90" s="150">
        <f>TypeListTemplate!F90</f>
        <v>0</v>
      </c>
      <c r="G90" s="150">
        <f>TypeListTemplate!G90</f>
        <v>0</v>
      </c>
      <c r="H90" s="150">
        <f>TypeListTemplate!H90</f>
        <v>0</v>
      </c>
      <c r="I90" s="150">
        <f>TypeListTemplate!I90</f>
        <v>0</v>
      </c>
      <c r="J90" s="150">
        <f>TypeListTemplate!J90</f>
        <v>0</v>
      </c>
      <c r="K90" s="150">
        <f>TypeListTemplate!K90</f>
        <v>0</v>
      </c>
      <c r="L90" s="150">
        <f>TypeListTemplate!L90</f>
        <v>0</v>
      </c>
      <c r="M90" s="150">
        <f>TypeListTemplate!M90</f>
        <v>0</v>
      </c>
      <c r="N90" s="150">
        <f>TypeListTemplate!N90</f>
        <v>0</v>
      </c>
      <c r="O90" s="150">
        <f>TypeListTemplate!O90</f>
        <v>0</v>
      </c>
      <c r="P90" s="150">
        <f>TypeListTemplate!P90</f>
        <v>0</v>
      </c>
      <c r="Q90" s="150">
        <f>TypeListTemplate!Q90</f>
        <v>0</v>
      </c>
      <c r="R90" s="93"/>
      <c r="S90" s="93"/>
      <c r="T90" s="93"/>
      <c r="U90" s="93"/>
      <c r="V90" s="93"/>
      <c r="W90" s="93"/>
      <c r="X90" s="93"/>
      <c r="Y90" s="93"/>
    </row>
    <row r="91" spans="1:25" x14ac:dyDescent="0.2">
      <c r="A91" s="150">
        <f>TypeListTemplate!A91</f>
        <v>0</v>
      </c>
      <c r="B91" s="151">
        <f>TypeListTemplate!B91</f>
        <v>0</v>
      </c>
      <c r="C91" s="152">
        <f>TypeListTemplate!C91</f>
        <v>0</v>
      </c>
      <c r="D91" s="150">
        <f>TypeListTemplate!D91</f>
        <v>0</v>
      </c>
      <c r="E91" s="150">
        <f>TypeListTemplate!E91</f>
        <v>0</v>
      </c>
      <c r="F91" s="150">
        <f>TypeListTemplate!F91</f>
        <v>0</v>
      </c>
      <c r="G91" s="150">
        <f>TypeListTemplate!G91</f>
        <v>0</v>
      </c>
      <c r="H91" s="150">
        <f>TypeListTemplate!H91</f>
        <v>0</v>
      </c>
      <c r="I91" s="150">
        <f>TypeListTemplate!I91</f>
        <v>0</v>
      </c>
      <c r="J91" s="150">
        <f>TypeListTemplate!J91</f>
        <v>0</v>
      </c>
      <c r="K91" s="150">
        <f>TypeListTemplate!K91</f>
        <v>0</v>
      </c>
      <c r="L91" s="150">
        <f>TypeListTemplate!L91</f>
        <v>0</v>
      </c>
      <c r="M91" s="150">
        <f>TypeListTemplate!M91</f>
        <v>0</v>
      </c>
      <c r="N91" s="150">
        <f>TypeListTemplate!N91</f>
        <v>0</v>
      </c>
      <c r="O91" s="150">
        <f>TypeListTemplate!O91</f>
        <v>0</v>
      </c>
      <c r="P91" s="150">
        <f>TypeListTemplate!P91</f>
        <v>0</v>
      </c>
      <c r="Q91" s="150">
        <f>TypeListTemplate!Q91</f>
        <v>0</v>
      </c>
      <c r="R91" s="93"/>
      <c r="S91" s="93"/>
      <c r="T91" s="93"/>
      <c r="U91" s="93"/>
      <c r="V91" s="93"/>
      <c r="W91" s="93"/>
      <c r="X91" s="93"/>
      <c r="Y91" s="93"/>
    </row>
    <row r="92" spans="1:25" x14ac:dyDescent="0.2">
      <c r="A92" s="150">
        <f>TypeListTemplate!A92</f>
        <v>0</v>
      </c>
      <c r="B92" s="151">
        <f>TypeListTemplate!B92</f>
        <v>0</v>
      </c>
      <c r="C92" s="152">
        <f>TypeListTemplate!C92</f>
        <v>0</v>
      </c>
      <c r="D92" s="150">
        <f>TypeListTemplate!D92</f>
        <v>0</v>
      </c>
      <c r="E92" s="150">
        <f>TypeListTemplate!E92</f>
        <v>0</v>
      </c>
      <c r="F92" s="150">
        <f>TypeListTemplate!F92</f>
        <v>0</v>
      </c>
      <c r="G92" s="150">
        <f>TypeListTemplate!G92</f>
        <v>0</v>
      </c>
      <c r="H92" s="150">
        <f>TypeListTemplate!H92</f>
        <v>0</v>
      </c>
      <c r="I92" s="150">
        <f>TypeListTemplate!I92</f>
        <v>0</v>
      </c>
      <c r="J92" s="150">
        <f>TypeListTemplate!J92</f>
        <v>0</v>
      </c>
      <c r="K92" s="150">
        <f>TypeListTemplate!K92</f>
        <v>0</v>
      </c>
      <c r="L92" s="150">
        <f>TypeListTemplate!L92</f>
        <v>0</v>
      </c>
      <c r="M92" s="150">
        <f>TypeListTemplate!M92</f>
        <v>0</v>
      </c>
      <c r="N92" s="150">
        <f>TypeListTemplate!N92</f>
        <v>0</v>
      </c>
      <c r="O92" s="150">
        <f>TypeListTemplate!O92</f>
        <v>0</v>
      </c>
      <c r="P92" s="150">
        <f>TypeListTemplate!P92</f>
        <v>0</v>
      </c>
      <c r="Q92" s="150">
        <f>TypeListTemplate!Q92</f>
        <v>0</v>
      </c>
      <c r="R92" s="93"/>
      <c r="S92" s="93"/>
      <c r="T92" s="93"/>
      <c r="U92" s="93"/>
      <c r="V92" s="93"/>
      <c r="W92" s="93"/>
      <c r="X92" s="93"/>
      <c r="Y92" s="93"/>
    </row>
    <row r="93" spans="1:25" x14ac:dyDescent="0.2">
      <c r="A93" s="150">
        <f>TypeListTemplate!A93</f>
        <v>0</v>
      </c>
      <c r="B93" s="151">
        <f>TypeListTemplate!B93</f>
        <v>0</v>
      </c>
      <c r="C93" s="152">
        <f>TypeListTemplate!C93</f>
        <v>0</v>
      </c>
      <c r="D93" s="150">
        <f>TypeListTemplate!D93</f>
        <v>0</v>
      </c>
      <c r="E93" s="150">
        <f>TypeListTemplate!E93</f>
        <v>0</v>
      </c>
      <c r="F93" s="150">
        <f>TypeListTemplate!F93</f>
        <v>0</v>
      </c>
      <c r="G93" s="150">
        <f>TypeListTemplate!G93</f>
        <v>0</v>
      </c>
      <c r="H93" s="150">
        <f>TypeListTemplate!H93</f>
        <v>0</v>
      </c>
      <c r="I93" s="150">
        <f>TypeListTemplate!I93</f>
        <v>0</v>
      </c>
      <c r="J93" s="150">
        <f>TypeListTemplate!J93</f>
        <v>0</v>
      </c>
      <c r="K93" s="150">
        <f>TypeListTemplate!K93</f>
        <v>0</v>
      </c>
      <c r="L93" s="150">
        <f>TypeListTemplate!L93</f>
        <v>0</v>
      </c>
      <c r="M93" s="150">
        <f>TypeListTemplate!M93</f>
        <v>0</v>
      </c>
      <c r="N93" s="150">
        <f>TypeListTemplate!N93</f>
        <v>0</v>
      </c>
      <c r="O93" s="150">
        <f>TypeListTemplate!O93</f>
        <v>0</v>
      </c>
      <c r="P93" s="150">
        <f>TypeListTemplate!P93</f>
        <v>0</v>
      </c>
      <c r="Q93" s="150">
        <f>TypeListTemplate!Q93</f>
        <v>0</v>
      </c>
      <c r="R93" s="93"/>
      <c r="S93" s="93"/>
      <c r="T93" s="93"/>
      <c r="U93" s="93"/>
      <c r="V93" s="93"/>
      <c r="W93" s="93"/>
      <c r="X93" s="93"/>
      <c r="Y93" s="93"/>
    </row>
    <row r="94" spans="1:25" x14ac:dyDescent="0.2">
      <c r="A94" s="150">
        <f>TypeListTemplate!A94</f>
        <v>0</v>
      </c>
      <c r="B94" s="151">
        <f>TypeListTemplate!B94</f>
        <v>0</v>
      </c>
      <c r="C94" s="152">
        <f>TypeListTemplate!C94</f>
        <v>0</v>
      </c>
      <c r="D94" s="150">
        <f>TypeListTemplate!D94</f>
        <v>0</v>
      </c>
      <c r="E94" s="150">
        <f>TypeListTemplate!E94</f>
        <v>0</v>
      </c>
      <c r="F94" s="150">
        <f>TypeListTemplate!F94</f>
        <v>0</v>
      </c>
      <c r="G94" s="150">
        <f>TypeListTemplate!G94</f>
        <v>0</v>
      </c>
      <c r="H94" s="150">
        <f>TypeListTemplate!H94</f>
        <v>0</v>
      </c>
      <c r="I94" s="150">
        <f>TypeListTemplate!I94</f>
        <v>0</v>
      </c>
      <c r="J94" s="150">
        <f>TypeListTemplate!J94</f>
        <v>0</v>
      </c>
      <c r="K94" s="150">
        <f>TypeListTemplate!K94</f>
        <v>0</v>
      </c>
      <c r="L94" s="150">
        <f>TypeListTemplate!L94</f>
        <v>0</v>
      </c>
      <c r="M94" s="150">
        <f>TypeListTemplate!M94</f>
        <v>0</v>
      </c>
      <c r="N94" s="150">
        <f>TypeListTemplate!N94</f>
        <v>0</v>
      </c>
      <c r="O94" s="150">
        <f>TypeListTemplate!O94</f>
        <v>0</v>
      </c>
      <c r="P94" s="150">
        <f>TypeListTemplate!P94</f>
        <v>0</v>
      </c>
      <c r="Q94" s="150">
        <f>TypeListTemplate!Q94</f>
        <v>0</v>
      </c>
      <c r="R94" s="93"/>
      <c r="S94" s="93"/>
      <c r="T94" s="93"/>
      <c r="U94" s="93"/>
      <c r="V94" s="93"/>
      <c r="W94" s="93"/>
      <c r="X94" s="93"/>
      <c r="Y94" s="93"/>
    </row>
    <row r="95" spans="1:25" x14ac:dyDescent="0.2">
      <c r="A95" s="150">
        <f>TypeListTemplate!A95</f>
        <v>0</v>
      </c>
      <c r="B95" s="151">
        <f>TypeListTemplate!B95</f>
        <v>0</v>
      </c>
      <c r="C95" s="152">
        <f>TypeListTemplate!C95</f>
        <v>0</v>
      </c>
      <c r="D95" s="150">
        <f>TypeListTemplate!D95</f>
        <v>0</v>
      </c>
      <c r="E95" s="150">
        <f>TypeListTemplate!E95</f>
        <v>0</v>
      </c>
      <c r="F95" s="150">
        <f>TypeListTemplate!F95</f>
        <v>0</v>
      </c>
      <c r="G95" s="150">
        <f>TypeListTemplate!G95</f>
        <v>0</v>
      </c>
      <c r="H95" s="150">
        <f>TypeListTemplate!H95</f>
        <v>0</v>
      </c>
      <c r="I95" s="150">
        <f>TypeListTemplate!I95</f>
        <v>0</v>
      </c>
      <c r="J95" s="150">
        <f>TypeListTemplate!J95</f>
        <v>0</v>
      </c>
      <c r="K95" s="150">
        <f>TypeListTemplate!K95</f>
        <v>0</v>
      </c>
      <c r="L95" s="150">
        <f>TypeListTemplate!L95</f>
        <v>0</v>
      </c>
      <c r="M95" s="150">
        <f>TypeListTemplate!M95</f>
        <v>0</v>
      </c>
      <c r="N95" s="150">
        <f>TypeListTemplate!N95</f>
        <v>0</v>
      </c>
      <c r="O95" s="150">
        <f>TypeListTemplate!O95</f>
        <v>0</v>
      </c>
      <c r="P95" s="150">
        <f>TypeListTemplate!P95</f>
        <v>0</v>
      </c>
      <c r="Q95" s="150">
        <f>TypeListTemplate!Q95</f>
        <v>0</v>
      </c>
      <c r="R95" s="93"/>
      <c r="S95" s="93"/>
      <c r="T95" s="93"/>
      <c r="U95" s="93"/>
      <c r="V95" s="93"/>
      <c r="W95" s="93"/>
      <c r="X95" s="93"/>
      <c r="Y95" s="93"/>
    </row>
    <row r="96" spans="1:25" x14ac:dyDescent="0.2">
      <c r="E96" s="157"/>
      <c r="F96" s="157"/>
      <c r="H96" s="158"/>
      <c r="I96" s="157"/>
      <c r="J96" s="157"/>
      <c r="K96" s="157"/>
      <c r="L96" s="157"/>
      <c r="M96" s="157"/>
      <c r="N96" s="157"/>
      <c r="O96" s="157"/>
      <c r="P96" s="157"/>
      <c r="Q96" s="157"/>
    </row>
    <row r="97" spans="5:17" x14ac:dyDescent="0.2">
      <c r="E97" s="157"/>
      <c r="I97" s="157"/>
      <c r="K97" s="157"/>
      <c r="M97" s="157"/>
      <c r="N97" s="157"/>
      <c r="O97" s="157"/>
      <c r="P97" s="157"/>
      <c r="Q97" s="157"/>
    </row>
    <row r="98" spans="5:17" x14ac:dyDescent="0.2">
      <c r="E98" s="157"/>
      <c r="I98" s="157"/>
      <c r="M98" s="157"/>
      <c r="N98" s="157"/>
      <c r="P98" s="157"/>
      <c r="Q98" s="157"/>
    </row>
    <row r="99" spans="5:17" x14ac:dyDescent="0.2">
      <c r="M99" s="157"/>
      <c r="P99" s="157"/>
    </row>
    <row r="100" spans="5:17" x14ac:dyDescent="0.2">
      <c r="M100" s="157"/>
      <c r="P100" s="157"/>
    </row>
    <row r="101" spans="5:17" x14ac:dyDescent="0.2">
      <c r="P101" s="157"/>
    </row>
  </sheetData>
  <pageMargins left="0.75" right="0.75" top="1" bottom="1" header="0.5" footer="0.5"/>
  <pageSetup paperSize="8" scale="59" orientation="landscape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A95"/>
  <sheetViews>
    <sheetView workbookViewId="0">
      <selection activeCell="F23" sqref="F22:F23"/>
    </sheetView>
  </sheetViews>
  <sheetFormatPr defaultRowHeight="12.75" x14ac:dyDescent="0.2"/>
  <cols>
    <col min="1" max="1" width="15" style="69" bestFit="1" customWidth="1"/>
    <col min="2" max="2" width="9.140625" style="38"/>
    <col min="3" max="3" width="11" style="115" bestFit="1" customWidth="1"/>
    <col min="4" max="7" width="9.140625" style="69"/>
    <col min="8" max="8" width="16.7109375" style="72" customWidth="1"/>
    <col min="9" max="9" width="9.140625" style="69"/>
    <col min="10" max="10" width="17" style="69" bestFit="1" customWidth="1"/>
    <col min="11" max="11" width="9.140625" style="69"/>
    <col min="12" max="12" width="17.28515625" style="69" bestFit="1" customWidth="1"/>
    <col min="13" max="256" width="9.140625" style="69"/>
    <col min="257" max="257" width="15" style="69" bestFit="1" customWidth="1"/>
    <col min="258" max="258" width="9.140625" style="69"/>
    <col min="259" max="259" width="11" style="69" bestFit="1" customWidth="1"/>
    <col min="260" max="263" width="9.140625" style="69"/>
    <col min="264" max="264" width="16.7109375" style="69" customWidth="1"/>
    <col min="265" max="265" width="9.140625" style="69"/>
    <col min="266" max="266" width="17" style="69" bestFit="1" customWidth="1"/>
    <col min="267" max="267" width="9.140625" style="69"/>
    <col min="268" max="268" width="17.28515625" style="69" bestFit="1" customWidth="1"/>
    <col min="269" max="512" width="9.140625" style="69"/>
    <col min="513" max="513" width="15" style="69" bestFit="1" customWidth="1"/>
    <col min="514" max="514" width="9.140625" style="69"/>
    <col min="515" max="515" width="11" style="69" bestFit="1" customWidth="1"/>
    <col min="516" max="519" width="9.140625" style="69"/>
    <col min="520" max="520" width="16.7109375" style="69" customWidth="1"/>
    <col min="521" max="521" width="9.140625" style="69"/>
    <col min="522" max="522" width="17" style="69" bestFit="1" customWidth="1"/>
    <col min="523" max="523" width="9.140625" style="69"/>
    <col min="524" max="524" width="17.28515625" style="69" bestFit="1" customWidth="1"/>
    <col min="525" max="768" width="9.140625" style="69"/>
    <col min="769" max="769" width="15" style="69" bestFit="1" customWidth="1"/>
    <col min="770" max="770" width="9.140625" style="69"/>
    <col min="771" max="771" width="11" style="69" bestFit="1" customWidth="1"/>
    <col min="772" max="775" width="9.140625" style="69"/>
    <col min="776" max="776" width="16.7109375" style="69" customWidth="1"/>
    <col min="777" max="777" width="9.140625" style="69"/>
    <col min="778" max="778" width="17" style="69" bestFit="1" customWidth="1"/>
    <col min="779" max="779" width="9.140625" style="69"/>
    <col min="780" max="780" width="17.28515625" style="69" bestFit="1" customWidth="1"/>
    <col min="781" max="1024" width="9.140625" style="69"/>
    <col min="1025" max="1025" width="15" style="69" bestFit="1" customWidth="1"/>
    <col min="1026" max="1026" width="9.140625" style="69"/>
    <col min="1027" max="1027" width="11" style="69" bestFit="1" customWidth="1"/>
    <col min="1028" max="1031" width="9.140625" style="69"/>
    <col min="1032" max="1032" width="16.7109375" style="69" customWidth="1"/>
    <col min="1033" max="1033" width="9.140625" style="69"/>
    <col min="1034" max="1034" width="17" style="69" bestFit="1" customWidth="1"/>
    <col min="1035" max="1035" width="9.140625" style="69"/>
    <col min="1036" max="1036" width="17.28515625" style="69" bestFit="1" customWidth="1"/>
    <col min="1037" max="1280" width="9.140625" style="69"/>
    <col min="1281" max="1281" width="15" style="69" bestFit="1" customWidth="1"/>
    <col min="1282" max="1282" width="9.140625" style="69"/>
    <col min="1283" max="1283" width="11" style="69" bestFit="1" customWidth="1"/>
    <col min="1284" max="1287" width="9.140625" style="69"/>
    <col min="1288" max="1288" width="16.7109375" style="69" customWidth="1"/>
    <col min="1289" max="1289" width="9.140625" style="69"/>
    <col min="1290" max="1290" width="17" style="69" bestFit="1" customWidth="1"/>
    <col min="1291" max="1291" width="9.140625" style="69"/>
    <col min="1292" max="1292" width="17.28515625" style="69" bestFit="1" customWidth="1"/>
    <col min="1293" max="1536" width="9.140625" style="69"/>
    <col min="1537" max="1537" width="15" style="69" bestFit="1" customWidth="1"/>
    <col min="1538" max="1538" width="9.140625" style="69"/>
    <col min="1539" max="1539" width="11" style="69" bestFit="1" customWidth="1"/>
    <col min="1540" max="1543" width="9.140625" style="69"/>
    <col min="1544" max="1544" width="16.7109375" style="69" customWidth="1"/>
    <col min="1545" max="1545" width="9.140625" style="69"/>
    <col min="1546" max="1546" width="17" style="69" bestFit="1" customWidth="1"/>
    <col min="1547" max="1547" width="9.140625" style="69"/>
    <col min="1548" max="1548" width="17.28515625" style="69" bestFit="1" customWidth="1"/>
    <col min="1549" max="1792" width="9.140625" style="69"/>
    <col min="1793" max="1793" width="15" style="69" bestFit="1" customWidth="1"/>
    <col min="1794" max="1794" width="9.140625" style="69"/>
    <col min="1795" max="1795" width="11" style="69" bestFit="1" customWidth="1"/>
    <col min="1796" max="1799" width="9.140625" style="69"/>
    <col min="1800" max="1800" width="16.7109375" style="69" customWidth="1"/>
    <col min="1801" max="1801" width="9.140625" style="69"/>
    <col min="1802" max="1802" width="17" style="69" bestFit="1" customWidth="1"/>
    <col min="1803" max="1803" width="9.140625" style="69"/>
    <col min="1804" max="1804" width="17.28515625" style="69" bestFit="1" customWidth="1"/>
    <col min="1805" max="2048" width="9.140625" style="69"/>
    <col min="2049" max="2049" width="15" style="69" bestFit="1" customWidth="1"/>
    <col min="2050" max="2050" width="9.140625" style="69"/>
    <col min="2051" max="2051" width="11" style="69" bestFit="1" customWidth="1"/>
    <col min="2052" max="2055" width="9.140625" style="69"/>
    <col min="2056" max="2056" width="16.7109375" style="69" customWidth="1"/>
    <col min="2057" max="2057" width="9.140625" style="69"/>
    <col min="2058" max="2058" width="17" style="69" bestFit="1" customWidth="1"/>
    <col min="2059" max="2059" width="9.140625" style="69"/>
    <col min="2060" max="2060" width="17.28515625" style="69" bestFit="1" customWidth="1"/>
    <col min="2061" max="2304" width="9.140625" style="69"/>
    <col min="2305" max="2305" width="15" style="69" bestFit="1" customWidth="1"/>
    <col min="2306" max="2306" width="9.140625" style="69"/>
    <col min="2307" max="2307" width="11" style="69" bestFit="1" customWidth="1"/>
    <col min="2308" max="2311" width="9.140625" style="69"/>
    <col min="2312" max="2312" width="16.7109375" style="69" customWidth="1"/>
    <col min="2313" max="2313" width="9.140625" style="69"/>
    <col min="2314" max="2314" width="17" style="69" bestFit="1" customWidth="1"/>
    <col min="2315" max="2315" width="9.140625" style="69"/>
    <col min="2316" max="2316" width="17.28515625" style="69" bestFit="1" customWidth="1"/>
    <col min="2317" max="2560" width="9.140625" style="69"/>
    <col min="2561" max="2561" width="15" style="69" bestFit="1" customWidth="1"/>
    <col min="2562" max="2562" width="9.140625" style="69"/>
    <col min="2563" max="2563" width="11" style="69" bestFit="1" customWidth="1"/>
    <col min="2564" max="2567" width="9.140625" style="69"/>
    <col min="2568" max="2568" width="16.7109375" style="69" customWidth="1"/>
    <col min="2569" max="2569" width="9.140625" style="69"/>
    <col min="2570" max="2570" width="17" style="69" bestFit="1" customWidth="1"/>
    <col min="2571" max="2571" width="9.140625" style="69"/>
    <col min="2572" max="2572" width="17.28515625" style="69" bestFit="1" customWidth="1"/>
    <col min="2573" max="2816" width="9.140625" style="69"/>
    <col min="2817" max="2817" width="15" style="69" bestFit="1" customWidth="1"/>
    <col min="2818" max="2818" width="9.140625" style="69"/>
    <col min="2819" max="2819" width="11" style="69" bestFit="1" customWidth="1"/>
    <col min="2820" max="2823" width="9.140625" style="69"/>
    <col min="2824" max="2824" width="16.7109375" style="69" customWidth="1"/>
    <col min="2825" max="2825" width="9.140625" style="69"/>
    <col min="2826" max="2826" width="17" style="69" bestFit="1" customWidth="1"/>
    <col min="2827" max="2827" width="9.140625" style="69"/>
    <col min="2828" max="2828" width="17.28515625" style="69" bestFit="1" customWidth="1"/>
    <col min="2829" max="3072" width="9.140625" style="69"/>
    <col min="3073" max="3073" width="15" style="69" bestFit="1" customWidth="1"/>
    <col min="3074" max="3074" width="9.140625" style="69"/>
    <col min="3075" max="3075" width="11" style="69" bestFit="1" customWidth="1"/>
    <col min="3076" max="3079" width="9.140625" style="69"/>
    <col min="3080" max="3080" width="16.7109375" style="69" customWidth="1"/>
    <col min="3081" max="3081" width="9.140625" style="69"/>
    <col min="3082" max="3082" width="17" style="69" bestFit="1" customWidth="1"/>
    <col min="3083" max="3083" width="9.140625" style="69"/>
    <col min="3084" max="3084" width="17.28515625" style="69" bestFit="1" customWidth="1"/>
    <col min="3085" max="3328" width="9.140625" style="69"/>
    <col min="3329" max="3329" width="15" style="69" bestFit="1" customWidth="1"/>
    <col min="3330" max="3330" width="9.140625" style="69"/>
    <col min="3331" max="3331" width="11" style="69" bestFit="1" customWidth="1"/>
    <col min="3332" max="3335" width="9.140625" style="69"/>
    <col min="3336" max="3336" width="16.7109375" style="69" customWidth="1"/>
    <col min="3337" max="3337" width="9.140625" style="69"/>
    <col min="3338" max="3338" width="17" style="69" bestFit="1" customWidth="1"/>
    <col min="3339" max="3339" width="9.140625" style="69"/>
    <col min="3340" max="3340" width="17.28515625" style="69" bestFit="1" customWidth="1"/>
    <col min="3341" max="3584" width="9.140625" style="69"/>
    <col min="3585" max="3585" width="15" style="69" bestFit="1" customWidth="1"/>
    <col min="3586" max="3586" width="9.140625" style="69"/>
    <col min="3587" max="3587" width="11" style="69" bestFit="1" customWidth="1"/>
    <col min="3588" max="3591" width="9.140625" style="69"/>
    <col min="3592" max="3592" width="16.7109375" style="69" customWidth="1"/>
    <col min="3593" max="3593" width="9.140625" style="69"/>
    <col min="3594" max="3594" width="17" style="69" bestFit="1" customWidth="1"/>
    <col min="3595" max="3595" width="9.140625" style="69"/>
    <col min="3596" max="3596" width="17.28515625" style="69" bestFit="1" customWidth="1"/>
    <col min="3597" max="3840" width="9.140625" style="69"/>
    <col min="3841" max="3841" width="15" style="69" bestFit="1" customWidth="1"/>
    <col min="3842" max="3842" width="9.140625" style="69"/>
    <col min="3843" max="3843" width="11" style="69" bestFit="1" customWidth="1"/>
    <col min="3844" max="3847" width="9.140625" style="69"/>
    <col min="3848" max="3848" width="16.7109375" style="69" customWidth="1"/>
    <col min="3849" max="3849" width="9.140625" style="69"/>
    <col min="3850" max="3850" width="17" style="69" bestFit="1" customWidth="1"/>
    <col min="3851" max="3851" width="9.140625" style="69"/>
    <col min="3852" max="3852" width="17.28515625" style="69" bestFit="1" customWidth="1"/>
    <col min="3853" max="4096" width="9.140625" style="69"/>
    <col min="4097" max="4097" width="15" style="69" bestFit="1" customWidth="1"/>
    <col min="4098" max="4098" width="9.140625" style="69"/>
    <col min="4099" max="4099" width="11" style="69" bestFit="1" customWidth="1"/>
    <col min="4100" max="4103" width="9.140625" style="69"/>
    <col min="4104" max="4104" width="16.7109375" style="69" customWidth="1"/>
    <col min="4105" max="4105" width="9.140625" style="69"/>
    <col min="4106" max="4106" width="17" style="69" bestFit="1" customWidth="1"/>
    <col min="4107" max="4107" width="9.140625" style="69"/>
    <col min="4108" max="4108" width="17.28515625" style="69" bestFit="1" customWidth="1"/>
    <col min="4109" max="4352" width="9.140625" style="69"/>
    <col min="4353" max="4353" width="15" style="69" bestFit="1" customWidth="1"/>
    <col min="4354" max="4354" width="9.140625" style="69"/>
    <col min="4355" max="4355" width="11" style="69" bestFit="1" customWidth="1"/>
    <col min="4356" max="4359" width="9.140625" style="69"/>
    <col min="4360" max="4360" width="16.7109375" style="69" customWidth="1"/>
    <col min="4361" max="4361" width="9.140625" style="69"/>
    <col min="4362" max="4362" width="17" style="69" bestFit="1" customWidth="1"/>
    <col min="4363" max="4363" width="9.140625" style="69"/>
    <col min="4364" max="4364" width="17.28515625" style="69" bestFit="1" customWidth="1"/>
    <col min="4365" max="4608" width="9.140625" style="69"/>
    <col min="4609" max="4609" width="15" style="69" bestFit="1" customWidth="1"/>
    <col min="4610" max="4610" width="9.140625" style="69"/>
    <col min="4611" max="4611" width="11" style="69" bestFit="1" customWidth="1"/>
    <col min="4612" max="4615" width="9.140625" style="69"/>
    <col min="4616" max="4616" width="16.7109375" style="69" customWidth="1"/>
    <col min="4617" max="4617" width="9.140625" style="69"/>
    <col min="4618" max="4618" width="17" style="69" bestFit="1" customWidth="1"/>
    <col min="4619" max="4619" width="9.140625" style="69"/>
    <col min="4620" max="4620" width="17.28515625" style="69" bestFit="1" customWidth="1"/>
    <col min="4621" max="4864" width="9.140625" style="69"/>
    <col min="4865" max="4865" width="15" style="69" bestFit="1" customWidth="1"/>
    <col min="4866" max="4866" width="9.140625" style="69"/>
    <col min="4867" max="4867" width="11" style="69" bestFit="1" customWidth="1"/>
    <col min="4868" max="4871" width="9.140625" style="69"/>
    <col min="4872" max="4872" width="16.7109375" style="69" customWidth="1"/>
    <col min="4873" max="4873" width="9.140625" style="69"/>
    <col min="4874" max="4874" width="17" style="69" bestFit="1" customWidth="1"/>
    <col min="4875" max="4875" width="9.140625" style="69"/>
    <col min="4876" max="4876" width="17.28515625" style="69" bestFit="1" customWidth="1"/>
    <col min="4877" max="5120" width="9.140625" style="69"/>
    <col min="5121" max="5121" width="15" style="69" bestFit="1" customWidth="1"/>
    <col min="5122" max="5122" width="9.140625" style="69"/>
    <col min="5123" max="5123" width="11" style="69" bestFit="1" customWidth="1"/>
    <col min="5124" max="5127" width="9.140625" style="69"/>
    <col min="5128" max="5128" width="16.7109375" style="69" customWidth="1"/>
    <col min="5129" max="5129" width="9.140625" style="69"/>
    <col min="5130" max="5130" width="17" style="69" bestFit="1" customWidth="1"/>
    <col min="5131" max="5131" width="9.140625" style="69"/>
    <col min="5132" max="5132" width="17.28515625" style="69" bestFit="1" customWidth="1"/>
    <col min="5133" max="5376" width="9.140625" style="69"/>
    <col min="5377" max="5377" width="15" style="69" bestFit="1" customWidth="1"/>
    <col min="5378" max="5378" width="9.140625" style="69"/>
    <col min="5379" max="5379" width="11" style="69" bestFit="1" customWidth="1"/>
    <col min="5380" max="5383" width="9.140625" style="69"/>
    <col min="5384" max="5384" width="16.7109375" style="69" customWidth="1"/>
    <col min="5385" max="5385" width="9.140625" style="69"/>
    <col min="5386" max="5386" width="17" style="69" bestFit="1" customWidth="1"/>
    <col min="5387" max="5387" width="9.140625" style="69"/>
    <col min="5388" max="5388" width="17.28515625" style="69" bestFit="1" customWidth="1"/>
    <col min="5389" max="5632" width="9.140625" style="69"/>
    <col min="5633" max="5633" width="15" style="69" bestFit="1" customWidth="1"/>
    <col min="5634" max="5634" width="9.140625" style="69"/>
    <col min="5635" max="5635" width="11" style="69" bestFit="1" customWidth="1"/>
    <col min="5636" max="5639" width="9.140625" style="69"/>
    <col min="5640" max="5640" width="16.7109375" style="69" customWidth="1"/>
    <col min="5641" max="5641" width="9.140625" style="69"/>
    <col min="5642" max="5642" width="17" style="69" bestFit="1" customWidth="1"/>
    <col min="5643" max="5643" width="9.140625" style="69"/>
    <col min="5644" max="5644" width="17.28515625" style="69" bestFit="1" customWidth="1"/>
    <col min="5645" max="5888" width="9.140625" style="69"/>
    <col min="5889" max="5889" width="15" style="69" bestFit="1" customWidth="1"/>
    <col min="5890" max="5890" width="9.140625" style="69"/>
    <col min="5891" max="5891" width="11" style="69" bestFit="1" customWidth="1"/>
    <col min="5892" max="5895" width="9.140625" style="69"/>
    <col min="5896" max="5896" width="16.7109375" style="69" customWidth="1"/>
    <col min="5897" max="5897" width="9.140625" style="69"/>
    <col min="5898" max="5898" width="17" style="69" bestFit="1" customWidth="1"/>
    <col min="5899" max="5899" width="9.140625" style="69"/>
    <col min="5900" max="5900" width="17.28515625" style="69" bestFit="1" customWidth="1"/>
    <col min="5901" max="6144" width="9.140625" style="69"/>
    <col min="6145" max="6145" width="15" style="69" bestFit="1" customWidth="1"/>
    <col min="6146" max="6146" width="9.140625" style="69"/>
    <col min="6147" max="6147" width="11" style="69" bestFit="1" customWidth="1"/>
    <col min="6148" max="6151" width="9.140625" style="69"/>
    <col min="6152" max="6152" width="16.7109375" style="69" customWidth="1"/>
    <col min="6153" max="6153" width="9.140625" style="69"/>
    <col min="6154" max="6154" width="17" style="69" bestFit="1" customWidth="1"/>
    <col min="6155" max="6155" width="9.140625" style="69"/>
    <col min="6156" max="6156" width="17.28515625" style="69" bestFit="1" customWidth="1"/>
    <col min="6157" max="6400" width="9.140625" style="69"/>
    <col min="6401" max="6401" width="15" style="69" bestFit="1" customWidth="1"/>
    <col min="6402" max="6402" width="9.140625" style="69"/>
    <col min="6403" max="6403" width="11" style="69" bestFit="1" customWidth="1"/>
    <col min="6404" max="6407" width="9.140625" style="69"/>
    <col min="6408" max="6408" width="16.7109375" style="69" customWidth="1"/>
    <col min="6409" max="6409" width="9.140625" style="69"/>
    <col min="6410" max="6410" width="17" style="69" bestFit="1" customWidth="1"/>
    <col min="6411" max="6411" width="9.140625" style="69"/>
    <col min="6412" max="6412" width="17.28515625" style="69" bestFit="1" customWidth="1"/>
    <col min="6413" max="6656" width="9.140625" style="69"/>
    <col min="6657" max="6657" width="15" style="69" bestFit="1" customWidth="1"/>
    <col min="6658" max="6658" width="9.140625" style="69"/>
    <col min="6659" max="6659" width="11" style="69" bestFit="1" customWidth="1"/>
    <col min="6660" max="6663" width="9.140625" style="69"/>
    <col min="6664" max="6664" width="16.7109375" style="69" customWidth="1"/>
    <col min="6665" max="6665" width="9.140625" style="69"/>
    <col min="6666" max="6666" width="17" style="69" bestFit="1" customWidth="1"/>
    <col min="6667" max="6667" width="9.140625" style="69"/>
    <col min="6668" max="6668" width="17.28515625" style="69" bestFit="1" customWidth="1"/>
    <col min="6669" max="6912" width="9.140625" style="69"/>
    <col min="6913" max="6913" width="15" style="69" bestFit="1" customWidth="1"/>
    <col min="6914" max="6914" width="9.140625" style="69"/>
    <col min="6915" max="6915" width="11" style="69" bestFit="1" customWidth="1"/>
    <col min="6916" max="6919" width="9.140625" style="69"/>
    <col min="6920" max="6920" width="16.7109375" style="69" customWidth="1"/>
    <col min="6921" max="6921" width="9.140625" style="69"/>
    <col min="6922" max="6922" width="17" style="69" bestFit="1" customWidth="1"/>
    <col min="6923" max="6923" width="9.140625" style="69"/>
    <col min="6924" max="6924" width="17.28515625" style="69" bestFit="1" customWidth="1"/>
    <col min="6925" max="7168" width="9.140625" style="69"/>
    <col min="7169" max="7169" width="15" style="69" bestFit="1" customWidth="1"/>
    <col min="7170" max="7170" width="9.140625" style="69"/>
    <col min="7171" max="7171" width="11" style="69" bestFit="1" customWidth="1"/>
    <col min="7172" max="7175" width="9.140625" style="69"/>
    <col min="7176" max="7176" width="16.7109375" style="69" customWidth="1"/>
    <col min="7177" max="7177" width="9.140625" style="69"/>
    <col min="7178" max="7178" width="17" style="69" bestFit="1" customWidth="1"/>
    <col min="7179" max="7179" width="9.140625" style="69"/>
    <col min="7180" max="7180" width="17.28515625" style="69" bestFit="1" customWidth="1"/>
    <col min="7181" max="7424" width="9.140625" style="69"/>
    <col min="7425" max="7425" width="15" style="69" bestFit="1" customWidth="1"/>
    <col min="7426" max="7426" width="9.140625" style="69"/>
    <col min="7427" max="7427" width="11" style="69" bestFit="1" customWidth="1"/>
    <col min="7428" max="7431" width="9.140625" style="69"/>
    <col min="7432" max="7432" width="16.7109375" style="69" customWidth="1"/>
    <col min="7433" max="7433" width="9.140625" style="69"/>
    <col min="7434" max="7434" width="17" style="69" bestFit="1" customWidth="1"/>
    <col min="7435" max="7435" width="9.140625" style="69"/>
    <col min="7436" max="7436" width="17.28515625" style="69" bestFit="1" customWidth="1"/>
    <col min="7437" max="7680" width="9.140625" style="69"/>
    <col min="7681" max="7681" width="15" style="69" bestFit="1" customWidth="1"/>
    <col min="7682" max="7682" width="9.140625" style="69"/>
    <col min="7683" max="7683" width="11" style="69" bestFit="1" customWidth="1"/>
    <col min="7684" max="7687" width="9.140625" style="69"/>
    <col min="7688" max="7688" width="16.7109375" style="69" customWidth="1"/>
    <col min="7689" max="7689" width="9.140625" style="69"/>
    <col min="7690" max="7690" width="17" style="69" bestFit="1" customWidth="1"/>
    <col min="7691" max="7691" width="9.140625" style="69"/>
    <col min="7692" max="7692" width="17.28515625" style="69" bestFit="1" customWidth="1"/>
    <col min="7693" max="7936" width="9.140625" style="69"/>
    <col min="7937" max="7937" width="15" style="69" bestFit="1" customWidth="1"/>
    <col min="7938" max="7938" width="9.140625" style="69"/>
    <col min="7939" max="7939" width="11" style="69" bestFit="1" customWidth="1"/>
    <col min="7940" max="7943" width="9.140625" style="69"/>
    <col min="7944" max="7944" width="16.7109375" style="69" customWidth="1"/>
    <col min="7945" max="7945" width="9.140625" style="69"/>
    <col min="7946" max="7946" width="17" style="69" bestFit="1" customWidth="1"/>
    <col min="7947" max="7947" width="9.140625" style="69"/>
    <col min="7948" max="7948" width="17.28515625" style="69" bestFit="1" customWidth="1"/>
    <col min="7949" max="8192" width="9.140625" style="69"/>
    <col min="8193" max="8193" width="15" style="69" bestFit="1" customWidth="1"/>
    <col min="8194" max="8194" width="9.140625" style="69"/>
    <col min="8195" max="8195" width="11" style="69" bestFit="1" customWidth="1"/>
    <col min="8196" max="8199" width="9.140625" style="69"/>
    <col min="8200" max="8200" width="16.7109375" style="69" customWidth="1"/>
    <col min="8201" max="8201" width="9.140625" style="69"/>
    <col min="8202" max="8202" width="17" style="69" bestFit="1" customWidth="1"/>
    <col min="8203" max="8203" width="9.140625" style="69"/>
    <col min="8204" max="8204" width="17.28515625" style="69" bestFit="1" customWidth="1"/>
    <col min="8205" max="8448" width="9.140625" style="69"/>
    <col min="8449" max="8449" width="15" style="69" bestFit="1" customWidth="1"/>
    <col min="8450" max="8450" width="9.140625" style="69"/>
    <col min="8451" max="8451" width="11" style="69" bestFit="1" customWidth="1"/>
    <col min="8452" max="8455" width="9.140625" style="69"/>
    <col min="8456" max="8456" width="16.7109375" style="69" customWidth="1"/>
    <col min="8457" max="8457" width="9.140625" style="69"/>
    <col min="8458" max="8458" width="17" style="69" bestFit="1" customWidth="1"/>
    <col min="8459" max="8459" width="9.140625" style="69"/>
    <col min="8460" max="8460" width="17.28515625" style="69" bestFit="1" customWidth="1"/>
    <col min="8461" max="8704" width="9.140625" style="69"/>
    <col min="8705" max="8705" width="15" style="69" bestFit="1" customWidth="1"/>
    <col min="8706" max="8706" width="9.140625" style="69"/>
    <col min="8707" max="8707" width="11" style="69" bestFit="1" customWidth="1"/>
    <col min="8708" max="8711" width="9.140625" style="69"/>
    <col min="8712" max="8712" width="16.7109375" style="69" customWidth="1"/>
    <col min="8713" max="8713" width="9.140625" style="69"/>
    <col min="8714" max="8714" width="17" style="69" bestFit="1" customWidth="1"/>
    <col min="8715" max="8715" width="9.140625" style="69"/>
    <col min="8716" max="8716" width="17.28515625" style="69" bestFit="1" customWidth="1"/>
    <col min="8717" max="8960" width="9.140625" style="69"/>
    <col min="8961" max="8961" width="15" style="69" bestFit="1" customWidth="1"/>
    <col min="8962" max="8962" width="9.140625" style="69"/>
    <col min="8963" max="8963" width="11" style="69" bestFit="1" customWidth="1"/>
    <col min="8964" max="8967" width="9.140625" style="69"/>
    <col min="8968" max="8968" width="16.7109375" style="69" customWidth="1"/>
    <col min="8969" max="8969" width="9.140625" style="69"/>
    <col min="8970" max="8970" width="17" style="69" bestFit="1" customWidth="1"/>
    <col min="8971" max="8971" width="9.140625" style="69"/>
    <col min="8972" max="8972" width="17.28515625" style="69" bestFit="1" customWidth="1"/>
    <col min="8973" max="9216" width="9.140625" style="69"/>
    <col min="9217" max="9217" width="15" style="69" bestFit="1" customWidth="1"/>
    <col min="9218" max="9218" width="9.140625" style="69"/>
    <col min="9219" max="9219" width="11" style="69" bestFit="1" customWidth="1"/>
    <col min="9220" max="9223" width="9.140625" style="69"/>
    <col min="9224" max="9224" width="16.7109375" style="69" customWidth="1"/>
    <col min="9225" max="9225" width="9.140625" style="69"/>
    <col min="9226" max="9226" width="17" style="69" bestFit="1" customWidth="1"/>
    <col min="9227" max="9227" width="9.140625" style="69"/>
    <col min="9228" max="9228" width="17.28515625" style="69" bestFit="1" customWidth="1"/>
    <col min="9229" max="9472" width="9.140625" style="69"/>
    <col min="9473" max="9473" width="15" style="69" bestFit="1" customWidth="1"/>
    <col min="9474" max="9474" width="9.140625" style="69"/>
    <col min="9475" max="9475" width="11" style="69" bestFit="1" customWidth="1"/>
    <col min="9476" max="9479" width="9.140625" style="69"/>
    <col min="9480" max="9480" width="16.7109375" style="69" customWidth="1"/>
    <col min="9481" max="9481" width="9.140625" style="69"/>
    <col min="9482" max="9482" width="17" style="69" bestFit="1" customWidth="1"/>
    <col min="9483" max="9483" width="9.140625" style="69"/>
    <col min="9484" max="9484" width="17.28515625" style="69" bestFit="1" customWidth="1"/>
    <col min="9485" max="9728" width="9.140625" style="69"/>
    <col min="9729" max="9729" width="15" style="69" bestFit="1" customWidth="1"/>
    <col min="9730" max="9730" width="9.140625" style="69"/>
    <col min="9731" max="9731" width="11" style="69" bestFit="1" customWidth="1"/>
    <col min="9732" max="9735" width="9.140625" style="69"/>
    <col min="9736" max="9736" width="16.7109375" style="69" customWidth="1"/>
    <col min="9737" max="9737" width="9.140625" style="69"/>
    <col min="9738" max="9738" width="17" style="69" bestFit="1" customWidth="1"/>
    <col min="9739" max="9739" width="9.140625" style="69"/>
    <col min="9740" max="9740" width="17.28515625" style="69" bestFit="1" customWidth="1"/>
    <col min="9741" max="9984" width="9.140625" style="69"/>
    <col min="9985" max="9985" width="15" style="69" bestFit="1" customWidth="1"/>
    <col min="9986" max="9986" width="9.140625" style="69"/>
    <col min="9987" max="9987" width="11" style="69" bestFit="1" customWidth="1"/>
    <col min="9988" max="9991" width="9.140625" style="69"/>
    <col min="9992" max="9992" width="16.7109375" style="69" customWidth="1"/>
    <col min="9993" max="9993" width="9.140625" style="69"/>
    <col min="9994" max="9994" width="17" style="69" bestFit="1" customWidth="1"/>
    <col min="9995" max="9995" width="9.140625" style="69"/>
    <col min="9996" max="9996" width="17.28515625" style="69" bestFit="1" customWidth="1"/>
    <col min="9997" max="10240" width="9.140625" style="69"/>
    <col min="10241" max="10241" width="15" style="69" bestFit="1" customWidth="1"/>
    <col min="10242" max="10242" width="9.140625" style="69"/>
    <col min="10243" max="10243" width="11" style="69" bestFit="1" customWidth="1"/>
    <col min="10244" max="10247" width="9.140625" style="69"/>
    <col min="10248" max="10248" width="16.7109375" style="69" customWidth="1"/>
    <col min="10249" max="10249" width="9.140625" style="69"/>
    <col min="10250" max="10250" width="17" style="69" bestFit="1" customWidth="1"/>
    <col min="10251" max="10251" width="9.140625" style="69"/>
    <col min="10252" max="10252" width="17.28515625" style="69" bestFit="1" customWidth="1"/>
    <col min="10253" max="10496" width="9.140625" style="69"/>
    <col min="10497" max="10497" width="15" style="69" bestFit="1" customWidth="1"/>
    <col min="10498" max="10498" width="9.140625" style="69"/>
    <col min="10499" max="10499" width="11" style="69" bestFit="1" customWidth="1"/>
    <col min="10500" max="10503" width="9.140625" style="69"/>
    <col min="10504" max="10504" width="16.7109375" style="69" customWidth="1"/>
    <col min="10505" max="10505" width="9.140625" style="69"/>
    <col min="10506" max="10506" width="17" style="69" bestFit="1" customWidth="1"/>
    <col min="10507" max="10507" width="9.140625" style="69"/>
    <col min="10508" max="10508" width="17.28515625" style="69" bestFit="1" customWidth="1"/>
    <col min="10509" max="10752" width="9.140625" style="69"/>
    <col min="10753" max="10753" width="15" style="69" bestFit="1" customWidth="1"/>
    <col min="10754" max="10754" width="9.140625" style="69"/>
    <col min="10755" max="10755" width="11" style="69" bestFit="1" customWidth="1"/>
    <col min="10756" max="10759" width="9.140625" style="69"/>
    <col min="10760" max="10760" width="16.7109375" style="69" customWidth="1"/>
    <col min="10761" max="10761" width="9.140625" style="69"/>
    <col min="10762" max="10762" width="17" style="69" bestFit="1" customWidth="1"/>
    <col min="10763" max="10763" width="9.140625" style="69"/>
    <col min="10764" max="10764" width="17.28515625" style="69" bestFit="1" customWidth="1"/>
    <col min="10765" max="11008" width="9.140625" style="69"/>
    <col min="11009" max="11009" width="15" style="69" bestFit="1" customWidth="1"/>
    <col min="11010" max="11010" width="9.140625" style="69"/>
    <col min="11011" max="11011" width="11" style="69" bestFit="1" customWidth="1"/>
    <col min="11012" max="11015" width="9.140625" style="69"/>
    <col min="11016" max="11016" width="16.7109375" style="69" customWidth="1"/>
    <col min="11017" max="11017" width="9.140625" style="69"/>
    <col min="11018" max="11018" width="17" style="69" bestFit="1" customWidth="1"/>
    <col min="11019" max="11019" width="9.140625" style="69"/>
    <col min="11020" max="11020" width="17.28515625" style="69" bestFit="1" customWidth="1"/>
    <col min="11021" max="11264" width="9.140625" style="69"/>
    <col min="11265" max="11265" width="15" style="69" bestFit="1" customWidth="1"/>
    <col min="11266" max="11266" width="9.140625" style="69"/>
    <col min="11267" max="11267" width="11" style="69" bestFit="1" customWidth="1"/>
    <col min="11268" max="11271" width="9.140625" style="69"/>
    <col min="11272" max="11272" width="16.7109375" style="69" customWidth="1"/>
    <col min="11273" max="11273" width="9.140625" style="69"/>
    <col min="11274" max="11274" width="17" style="69" bestFit="1" customWidth="1"/>
    <col min="11275" max="11275" width="9.140625" style="69"/>
    <col min="11276" max="11276" width="17.28515625" style="69" bestFit="1" customWidth="1"/>
    <col min="11277" max="11520" width="9.140625" style="69"/>
    <col min="11521" max="11521" width="15" style="69" bestFit="1" customWidth="1"/>
    <col min="11522" max="11522" width="9.140625" style="69"/>
    <col min="11523" max="11523" width="11" style="69" bestFit="1" customWidth="1"/>
    <col min="11524" max="11527" width="9.140625" style="69"/>
    <col min="11528" max="11528" width="16.7109375" style="69" customWidth="1"/>
    <col min="11529" max="11529" width="9.140625" style="69"/>
    <col min="11530" max="11530" width="17" style="69" bestFit="1" customWidth="1"/>
    <col min="11531" max="11531" width="9.140625" style="69"/>
    <col min="11532" max="11532" width="17.28515625" style="69" bestFit="1" customWidth="1"/>
    <col min="11533" max="11776" width="9.140625" style="69"/>
    <col min="11777" max="11777" width="15" style="69" bestFit="1" customWidth="1"/>
    <col min="11778" max="11778" width="9.140625" style="69"/>
    <col min="11779" max="11779" width="11" style="69" bestFit="1" customWidth="1"/>
    <col min="11780" max="11783" width="9.140625" style="69"/>
    <col min="11784" max="11784" width="16.7109375" style="69" customWidth="1"/>
    <col min="11785" max="11785" width="9.140625" style="69"/>
    <col min="11786" max="11786" width="17" style="69" bestFit="1" customWidth="1"/>
    <col min="11787" max="11787" width="9.140625" style="69"/>
    <col min="11788" max="11788" width="17.28515625" style="69" bestFit="1" customWidth="1"/>
    <col min="11789" max="12032" width="9.140625" style="69"/>
    <col min="12033" max="12033" width="15" style="69" bestFit="1" customWidth="1"/>
    <col min="12034" max="12034" width="9.140625" style="69"/>
    <col min="12035" max="12035" width="11" style="69" bestFit="1" customWidth="1"/>
    <col min="12036" max="12039" width="9.140625" style="69"/>
    <col min="12040" max="12040" width="16.7109375" style="69" customWidth="1"/>
    <col min="12041" max="12041" width="9.140625" style="69"/>
    <col min="12042" max="12042" width="17" style="69" bestFit="1" customWidth="1"/>
    <col min="12043" max="12043" width="9.140625" style="69"/>
    <col min="12044" max="12044" width="17.28515625" style="69" bestFit="1" customWidth="1"/>
    <col min="12045" max="12288" width="9.140625" style="69"/>
    <col min="12289" max="12289" width="15" style="69" bestFit="1" customWidth="1"/>
    <col min="12290" max="12290" width="9.140625" style="69"/>
    <col min="12291" max="12291" width="11" style="69" bestFit="1" customWidth="1"/>
    <col min="12292" max="12295" width="9.140625" style="69"/>
    <col min="12296" max="12296" width="16.7109375" style="69" customWidth="1"/>
    <col min="12297" max="12297" width="9.140625" style="69"/>
    <col min="12298" max="12298" width="17" style="69" bestFit="1" customWidth="1"/>
    <col min="12299" max="12299" width="9.140625" style="69"/>
    <col min="12300" max="12300" width="17.28515625" style="69" bestFit="1" customWidth="1"/>
    <col min="12301" max="12544" width="9.140625" style="69"/>
    <col min="12545" max="12545" width="15" style="69" bestFit="1" customWidth="1"/>
    <col min="12546" max="12546" width="9.140625" style="69"/>
    <col min="12547" max="12547" width="11" style="69" bestFit="1" customWidth="1"/>
    <col min="12548" max="12551" width="9.140625" style="69"/>
    <col min="12552" max="12552" width="16.7109375" style="69" customWidth="1"/>
    <col min="12553" max="12553" width="9.140625" style="69"/>
    <col min="12554" max="12554" width="17" style="69" bestFit="1" customWidth="1"/>
    <col min="12555" max="12555" width="9.140625" style="69"/>
    <col min="12556" max="12556" width="17.28515625" style="69" bestFit="1" customWidth="1"/>
    <col min="12557" max="12800" width="9.140625" style="69"/>
    <col min="12801" max="12801" width="15" style="69" bestFit="1" customWidth="1"/>
    <col min="12802" max="12802" width="9.140625" style="69"/>
    <col min="12803" max="12803" width="11" style="69" bestFit="1" customWidth="1"/>
    <col min="12804" max="12807" width="9.140625" style="69"/>
    <col min="12808" max="12808" width="16.7109375" style="69" customWidth="1"/>
    <col min="12809" max="12809" width="9.140625" style="69"/>
    <col min="12810" max="12810" width="17" style="69" bestFit="1" customWidth="1"/>
    <col min="12811" max="12811" width="9.140625" style="69"/>
    <col min="12812" max="12812" width="17.28515625" style="69" bestFit="1" customWidth="1"/>
    <col min="12813" max="13056" width="9.140625" style="69"/>
    <col min="13057" max="13057" width="15" style="69" bestFit="1" customWidth="1"/>
    <col min="13058" max="13058" width="9.140625" style="69"/>
    <col min="13059" max="13059" width="11" style="69" bestFit="1" customWidth="1"/>
    <col min="13060" max="13063" width="9.140625" style="69"/>
    <col min="13064" max="13064" width="16.7109375" style="69" customWidth="1"/>
    <col min="13065" max="13065" width="9.140625" style="69"/>
    <col min="13066" max="13066" width="17" style="69" bestFit="1" customWidth="1"/>
    <col min="13067" max="13067" width="9.140625" style="69"/>
    <col min="13068" max="13068" width="17.28515625" style="69" bestFit="1" customWidth="1"/>
    <col min="13069" max="13312" width="9.140625" style="69"/>
    <col min="13313" max="13313" width="15" style="69" bestFit="1" customWidth="1"/>
    <col min="13314" max="13314" width="9.140625" style="69"/>
    <col min="13315" max="13315" width="11" style="69" bestFit="1" customWidth="1"/>
    <col min="13316" max="13319" width="9.140625" style="69"/>
    <col min="13320" max="13320" width="16.7109375" style="69" customWidth="1"/>
    <col min="13321" max="13321" width="9.140625" style="69"/>
    <col min="13322" max="13322" width="17" style="69" bestFit="1" customWidth="1"/>
    <col min="13323" max="13323" width="9.140625" style="69"/>
    <col min="13324" max="13324" width="17.28515625" style="69" bestFit="1" customWidth="1"/>
    <col min="13325" max="13568" width="9.140625" style="69"/>
    <col min="13569" max="13569" width="15" style="69" bestFit="1" customWidth="1"/>
    <col min="13570" max="13570" width="9.140625" style="69"/>
    <col min="13571" max="13571" width="11" style="69" bestFit="1" customWidth="1"/>
    <col min="13572" max="13575" width="9.140625" style="69"/>
    <col min="13576" max="13576" width="16.7109375" style="69" customWidth="1"/>
    <col min="13577" max="13577" width="9.140625" style="69"/>
    <col min="13578" max="13578" width="17" style="69" bestFit="1" customWidth="1"/>
    <col min="13579" max="13579" width="9.140625" style="69"/>
    <col min="13580" max="13580" width="17.28515625" style="69" bestFit="1" customWidth="1"/>
    <col min="13581" max="13824" width="9.140625" style="69"/>
    <col min="13825" max="13825" width="15" style="69" bestFit="1" customWidth="1"/>
    <col min="13826" max="13826" width="9.140625" style="69"/>
    <col min="13827" max="13827" width="11" style="69" bestFit="1" customWidth="1"/>
    <col min="13828" max="13831" width="9.140625" style="69"/>
    <col min="13832" max="13832" width="16.7109375" style="69" customWidth="1"/>
    <col min="13833" max="13833" width="9.140625" style="69"/>
    <col min="13834" max="13834" width="17" style="69" bestFit="1" customWidth="1"/>
    <col min="13835" max="13835" width="9.140625" style="69"/>
    <col min="13836" max="13836" width="17.28515625" style="69" bestFit="1" customWidth="1"/>
    <col min="13837" max="14080" width="9.140625" style="69"/>
    <col min="14081" max="14081" width="15" style="69" bestFit="1" customWidth="1"/>
    <col min="14082" max="14082" width="9.140625" style="69"/>
    <col min="14083" max="14083" width="11" style="69" bestFit="1" customWidth="1"/>
    <col min="14084" max="14087" width="9.140625" style="69"/>
    <col min="14088" max="14088" width="16.7109375" style="69" customWidth="1"/>
    <col min="14089" max="14089" width="9.140625" style="69"/>
    <col min="14090" max="14090" width="17" style="69" bestFit="1" customWidth="1"/>
    <col min="14091" max="14091" width="9.140625" style="69"/>
    <col min="14092" max="14092" width="17.28515625" style="69" bestFit="1" customWidth="1"/>
    <col min="14093" max="14336" width="9.140625" style="69"/>
    <col min="14337" max="14337" width="15" style="69" bestFit="1" customWidth="1"/>
    <col min="14338" max="14338" width="9.140625" style="69"/>
    <col min="14339" max="14339" width="11" style="69" bestFit="1" customWidth="1"/>
    <col min="14340" max="14343" width="9.140625" style="69"/>
    <col min="14344" max="14344" width="16.7109375" style="69" customWidth="1"/>
    <col min="14345" max="14345" width="9.140625" style="69"/>
    <col min="14346" max="14346" width="17" style="69" bestFit="1" customWidth="1"/>
    <col min="14347" max="14347" width="9.140625" style="69"/>
    <col min="14348" max="14348" width="17.28515625" style="69" bestFit="1" customWidth="1"/>
    <col min="14349" max="14592" width="9.140625" style="69"/>
    <col min="14593" max="14593" width="15" style="69" bestFit="1" customWidth="1"/>
    <col min="14594" max="14594" width="9.140625" style="69"/>
    <col min="14595" max="14595" width="11" style="69" bestFit="1" customWidth="1"/>
    <col min="14596" max="14599" width="9.140625" style="69"/>
    <col min="14600" max="14600" width="16.7109375" style="69" customWidth="1"/>
    <col min="14601" max="14601" width="9.140625" style="69"/>
    <col min="14602" max="14602" width="17" style="69" bestFit="1" customWidth="1"/>
    <col min="14603" max="14603" width="9.140625" style="69"/>
    <col min="14604" max="14604" width="17.28515625" style="69" bestFit="1" customWidth="1"/>
    <col min="14605" max="14848" width="9.140625" style="69"/>
    <col min="14849" max="14849" width="15" style="69" bestFit="1" customWidth="1"/>
    <col min="14850" max="14850" width="9.140625" style="69"/>
    <col min="14851" max="14851" width="11" style="69" bestFit="1" customWidth="1"/>
    <col min="14852" max="14855" width="9.140625" style="69"/>
    <col min="14856" max="14856" width="16.7109375" style="69" customWidth="1"/>
    <col min="14857" max="14857" width="9.140625" style="69"/>
    <col min="14858" max="14858" width="17" style="69" bestFit="1" customWidth="1"/>
    <col min="14859" max="14859" width="9.140625" style="69"/>
    <col min="14860" max="14860" width="17.28515625" style="69" bestFit="1" customWidth="1"/>
    <col min="14861" max="15104" width="9.140625" style="69"/>
    <col min="15105" max="15105" width="15" style="69" bestFit="1" customWidth="1"/>
    <col min="15106" max="15106" width="9.140625" style="69"/>
    <col min="15107" max="15107" width="11" style="69" bestFit="1" customWidth="1"/>
    <col min="15108" max="15111" width="9.140625" style="69"/>
    <col min="15112" max="15112" width="16.7109375" style="69" customWidth="1"/>
    <col min="15113" max="15113" width="9.140625" style="69"/>
    <col min="15114" max="15114" width="17" style="69" bestFit="1" customWidth="1"/>
    <col min="15115" max="15115" width="9.140625" style="69"/>
    <col min="15116" max="15116" width="17.28515625" style="69" bestFit="1" customWidth="1"/>
    <col min="15117" max="15360" width="9.140625" style="69"/>
    <col min="15361" max="15361" width="15" style="69" bestFit="1" customWidth="1"/>
    <col min="15362" max="15362" width="9.140625" style="69"/>
    <col min="15363" max="15363" width="11" style="69" bestFit="1" customWidth="1"/>
    <col min="15364" max="15367" width="9.140625" style="69"/>
    <col min="15368" max="15368" width="16.7109375" style="69" customWidth="1"/>
    <col min="15369" max="15369" width="9.140625" style="69"/>
    <col min="15370" max="15370" width="17" style="69" bestFit="1" customWidth="1"/>
    <col min="15371" max="15371" width="9.140625" style="69"/>
    <col min="15372" max="15372" width="17.28515625" style="69" bestFit="1" customWidth="1"/>
    <col min="15373" max="15616" width="9.140625" style="69"/>
    <col min="15617" max="15617" width="15" style="69" bestFit="1" customWidth="1"/>
    <col min="15618" max="15618" width="9.140625" style="69"/>
    <col min="15619" max="15619" width="11" style="69" bestFit="1" customWidth="1"/>
    <col min="15620" max="15623" width="9.140625" style="69"/>
    <col min="15624" max="15624" width="16.7109375" style="69" customWidth="1"/>
    <col min="15625" max="15625" width="9.140625" style="69"/>
    <col min="15626" max="15626" width="17" style="69" bestFit="1" customWidth="1"/>
    <col min="15627" max="15627" width="9.140625" style="69"/>
    <col min="15628" max="15628" width="17.28515625" style="69" bestFit="1" customWidth="1"/>
    <col min="15629" max="15872" width="9.140625" style="69"/>
    <col min="15873" max="15873" width="15" style="69" bestFit="1" customWidth="1"/>
    <col min="15874" max="15874" width="9.140625" style="69"/>
    <col min="15875" max="15875" width="11" style="69" bestFit="1" customWidth="1"/>
    <col min="15876" max="15879" width="9.140625" style="69"/>
    <col min="15880" max="15880" width="16.7109375" style="69" customWidth="1"/>
    <col min="15881" max="15881" width="9.140625" style="69"/>
    <col min="15882" max="15882" width="17" style="69" bestFit="1" customWidth="1"/>
    <col min="15883" max="15883" width="9.140625" style="69"/>
    <col min="15884" max="15884" width="17.28515625" style="69" bestFit="1" customWidth="1"/>
    <col min="15885" max="16128" width="9.140625" style="69"/>
    <col min="16129" max="16129" width="15" style="69" bestFit="1" customWidth="1"/>
    <col min="16130" max="16130" width="9.140625" style="69"/>
    <col min="16131" max="16131" width="11" style="69" bestFit="1" customWidth="1"/>
    <col min="16132" max="16135" width="9.140625" style="69"/>
    <col min="16136" max="16136" width="16.7109375" style="69" customWidth="1"/>
    <col min="16137" max="16137" width="9.140625" style="69"/>
    <col min="16138" max="16138" width="17" style="69" bestFit="1" customWidth="1"/>
    <col min="16139" max="16139" width="9.140625" style="69"/>
    <col min="16140" max="16140" width="17.28515625" style="69" bestFit="1" customWidth="1"/>
    <col min="16141" max="16384" width="9.140625" style="69"/>
  </cols>
  <sheetData>
    <row r="1" spans="1:27" s="27" customFormat="1" x14ac:dyDescent="0.2">
      <c r="A1" s="22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3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 t="s">
        <v>492</v>
      </c>
      <c r="S1" s="28"/>
      <c r="T1" s="23" t="s">
        <v>493</v>
      </c>
      <c r="U1" s="28"/>
      <c r="V1" s="23" t="s">
        <v>494</v>
      </c>
      <c r="W1" s="28"/>
      <c r="X1" s="23" t="s">
        <v>495</v>
      </c>
    </row>
    <row r="2" spans="1:27" s="38" customFormat="1" x14ac:dyDescent="0.2">
      <c r="A2" s="30" t="str">
        <f>VLOOKUP(DriveSel!E20,C8:Y71,DriveSel!D18)</f>
        <v>ACH550-01-246A-4</v>
      </c>
      <c r="B2" s="30">
        <v>0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 t="s">
        <v>168</v>
      </c>
      <c r="S2" s="39"/>
      <c r="T2" s="41" t="s">
        <v>169</v>
      </c>
      <c r="U2" s="39"/>
      <c r="V2" s="42" t="s">
        <v>170</v>
      </c>
      <c r="W2" s="39"/>
      <c r="X2" s="41" t="s">
        <v>171</v>
      </c>
    </row>
    <row r="3" spans="1:27" s="38" customFormat="1" x14ac:dyDescent="0.2">
      <c r="A3" s="43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  <c r="R3" s="40"/>
      <c r="S3" s="39"/>
      <c r="T3" s="42"/>
      <c r="U3" s="39"/>
      <c r="V3" s="41"/>
      <c r="W3" s="39"/>
      <c r="X3" s="42"/>
      <c r="AA3" s="30"/>
    </row>
    <row r="4" spans="1:27" s="53" customFormat="1" ht="11.25" x14ac:dyDescent="0.2">
      <c r="A4" s="45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116"/>
      <c r="S4" s="51"/>
      <c r="T4" s="51"/>
      <c r="U4" s="51"/>
      <c r="V4" s="52" t="s">
        <v>496</v>
      </c>
      <c r="W4" s="51"/>
      <c r="X4" s="51"/>
    </row>
    <row r="5" spans="1:27" s="62" customFormat="1" x14ac:dyDescent="0.2">
      <c r="A5" s="54" t="s">
        <v>227</v>
      </c>
      <c r="B5" s="55" t="s">
        <v>228</v>
      </c>
      <c r="C5" s="56"/>
      <c r="D5" s="57" t="s">
        <v>229</v>
      </c>
      <c r="E5" s="57"/>
      <c r="F5" s="57" t="s">
        <v>229</v>
      </c>
      <c r="G5" s="58"/>
      <c r="H5" s="59" t="s">
        <v>229</v>
      </c>
      <c r="I5" s="60"/>
      <c r="J5" s="61" t="s">
        <v>229</v>
      </c>
      <c r="K5" s="61"/>
      <c r="L5" s="61" t="s">
        <v>229</v>
      </c>
      <c r="M5" s="61"/>
      <c r="N5" s="61" t="s">
        <v>229</v>
      </c>
      <c r="P5" s="61" t="s">
        <v>229</v>
      </c>
      <c r="Q5" s="63"/>
      <c r="R5" s="64" t="s">
        <v>229</v>
      </c>
      <c r="S5" s="63"/>
      <c r="T5" s="65" t="s">
        <v>229</v>
      </c>
      <c r="U5" s="63"/>
      <c r="V5" s="65" t="s">
        <v>229</v>
      </c>
      <c r="W5" s="63"/>
      <c r="X5" s="63"/>
    </row>
    <row r="6" spans="1:27" x14ac:dyDescent="0.2">
      <c r="A6" s="93" t="s">
        <v>230</v>
      </c>
      <c r="B6" s="30" t="s">
        <v>231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s="120" customFormat="1" x14ac:dyDescent="0.2">
      <c r="A7" s="30">
        <v>0</v>
      </c>
      <c r="B7" s="30" t="s">
        <v>232</v>
      </c>
      <c r="C7" s="126">
        <v>1</v>
      </c>
      <c r="D7" s="30">
        <v>2</v>
      </c>
      <c r="E7" s="30">
        <v>3</v>
      </c>
      <c r="F7" s="30">
        <v>4</v>
      </c>
      <c r="G7" s="30">
        <v>5</v>
      </c>
      <c r="H7" s="30">
        <v>6</v>
      </c>
      <c r="I7" s="30">
        <v>7</v>
      </c>
      <c r="J7" s="30">
        <v>8</v>
      </c>
      <c r="K7" s="30">
        <v>9</v>
      </c>
      <c r="L7" s="30">
        <v>10</v>
      </c>
      <c r="M7" s="30">
        <v>11</v>
      </c>
      <c r="N7" s="30">
        <v>12</v>
      </c>
      <c r="O7" s="30">
        <v>13</v>
      </c>
      <c r="P7" s="30">
        <v>14</v>
      </c>
      <c r="Q7" s="30">
        <v>15</v>
      </c>
      <c r="R7" s="30">
        <v>16</v>
      </c>
      <c r="S7" s="30">
        <v>17</v>
      </c>
      <c r="T7" s="30">
        <v>18</v>
      </c>
      <c r="U7" s="30">
        <v>19</v>
      </c>
      <c r="V7" s="30">
        <v>20</v>
      </c>
      <c r="W7" s="30">
        <v>21</v>
      </c>
      <c r="X7" s="30">
        <v>22</v>
      </c>
      <c r="Y7" s="30">
        <v>0</v>
      </c>
    </row>
    <row r="8" spans="1:27" x14ac:dyDescent="0.2">
      <c r="A8" s="131">
        <v>0</v>
      </c>
      <c r="B8" s="30">
        <v>0</v>
      </c>
      <c r="C8" s="122">
        <v>0</v>
      </c>
      <c r="D8" s="86"/>
      <c r="E8" s="74"/>
      <c r="F8" s="74"/>
      <c r="G8" s="86"/>
      <c r="H8" s="87"/>
      <c r="I8" s="70"/>
      <c r="J8" s="74"/>
      <c r="K8" s="86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x14ac:dyDescent="0.2">
      <c r="A9" s="131">
        <v>7.3756202226096287E-2</v>
      </c>
      <c r="B9" s="30">
        <v>5.5E-2</v>
      </c>
      <c r="C9" s="122">
        <v>0.01</v>
      </c>
      <c r="D9" s="86"/>
      <c r="E9" s="74"/>
      <c r="F9" s="74"/>
      <c r="G9" s="86"/>
      <c r="H9" s="87"/>
      <c r="I9" s="70"/>
      <c r="J9" s="74"/>
      <c r="K9" s="86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x14ac:dyDescent="0.2">
      <c r="A10" s="131">
        <v>0.12069196727906664</v>
      </c>
      <c r="B10" s="123">
        <v>0.09</v>
      </c>
      <c r="C10" s="122">
        <v>6.5000000000000002E-2</v>
      </c>
      <c r="D10" s="86"/>
      <c r="E10" s="74"/>
      <c r="F10" s="90"/>
      <c r="G10" s="86"/>
      <c r="H10" s="87"/>
      <c r="I10" s="70"/>
      <c r="J10" s="74"/>
      <c r="K10" s="86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x14ac:dyDescent="0.2">
      <c r="A11" s="121">
        <v>0.16092262303875551</v>
      </c>
      <c r="B11" s="30">
        <v>0.12</v>
      </c>
      <c r="C11" s="122">
        <v>0.1</v>
      </c>
      <c r="D11" s="86"/>
      <c r="E11" s="74"/>
      <c r="F11" s="90"/>
      <c r="G11" s="86"/>
      <c r="H11" s="87"/>
      <c r="I11" s="70"/>
      <c r="J11" s="74"/>
      <c r="K11" s="86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7" x14ac:dyDescent="0.2">
      <c r="A12" s="121">
        <v>0.24138393455813328</v>
      </c>
      <c r="B12" s="30">
        <v>0.18</v>
      </c>
      <c r="C12" s="122">
        <v>0.13</v>
      </c>
      <c r="D12" s="86"/>
      <c r="E12" s="74"/>
      <c r="F12" s="90"/>
      <c r="G12" s="86"/>
      <c r="H12" s="87"/>
      <c r="I12" s="70"/>
      <c r="J12" s="74"/>
      <c r="K12" s="8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7" x14ac:dyDescent="0.2">
      <c r="A13" s="121">
        <v>0.49617808770282951</v>
      </c>
      <c r="B13" s="30">
        <v>0.37</v>
      </c>
      <c r="C13" s="122">
        <v>0.19</v>
      </c>
      <c r="D13" s="86"/>
      <c r="E13" s="74"/>
      <c r="F13" s="90"/>
      <c r="G13" s="86"/>
      <c r="H13" s="87"/>
      <c r="I13" s="70"/>
      <c r="J13" s="74"/>
      <c r="K13" s="7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7" x14ac:dyDescent="0.2">
      <c r="A14" s="121">
        <v>0.7375620222609629</v>
      </c>
      <c r="B14" s="30">
        <v>0.55000000000000004</v>
      </c>
      <c r="C14" s="122">
        <v>0.38</v>
      </c>
      <c r="D14" s="86"/>
      <c r="E14" s="74"/>
      <c r="F14" s="90"/>
      <c r="G14" s="86"/>
      <c r="H14" s="95" t="s">
        <v>497</v>
      </c>
      <c r="I14" s="70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7" x14ac:dyDescent="0.2">
      <c r="A15" s="132">
        <v>1.0057663939922221</v>
      </c>
      <c r="B15" s="30">
        <v>0.75</v>
      </c>
      <c r="C15" s="122">
        <v>0.56000000000000005</v>
      </c>
      <c r="D15" s="86"/>
      <c r="E15" s="86"/>
      <c r="F15" s="90"/>
      <c r="G15" s="86"/>
      <c r="H15" s="95" t="s">
        <v>497</v>
      </c>
      <c r="I15" s="70"/>
      <c r="J15" s="74" t="s">
        <v>498</v>
      </c>
      <c r="K15" s="143"/>
      <c r="L15" s="74" t="s">
        <v>498</v>
      </c>
      <c r="M15" s="14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7" x14ac:dyDescent="0.2">
      <c r="A16" s="132">
        <v>1.4751240445219258</v>
      </c>
      <c r="B16" s="30">
        <v>1.1000000000000001</v>
      </c>
      <c r="C16" s="122">
        <v>0.76</v>
      </c>
      <c r="D16" s="86"/>
      <c r="E16" s="86"/>
      <c r="F16" s="90"/>
      <c r="G16" s="86"/>
      <c r="H16" s="95" t="s">
        <v>499</v>
      </c>
      <c r="I16" s="96"/>
      <c r="J16" s="74" t="s">
        <v>500</v>
      </c>
      <c r="K16" s="143"/>
      <c r="L16" s="74" t="s">
        <v>500</v>
      </c>
      <c r="M16" s="14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">
      <c r="A17" s="132">
        <v>2.0115327879844442</v>
      </c>
      <c r="B17" s="30">
        <v>1.5</v>
      </c>
      <c r="C17" s="122">
        <v>1.1100000000000001</v>
      </c>
      <c r="D17" s="86"/>
      <c r="E17" s="86"/>
      <c r="F17" s="90"/>
      <c r="G17" s="86"/>
      <c r="H17" s="95" t="s">
        <v>501</v>
      </c>
      <c r="I17" s="96"/>
      <c r="J17" s="74" t="s">
        <v>502</v>
      </c>
      <c r="K17" s="143"/>
      <c r="L17" s="74" t="s">
        <v>502</v>
      </c>
      <c r="M17" s="14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x14ac:dyDescent="0.2">
      <c r="A18" s="132">
        <v>2.9502480890438516</v>
      </c>
      <c r="B18" s="30">
        <v>2.2000000000000002</v>
      </c>
      <c r="C18" s="122">
        <v>1.51</v>
      </c>
      <c r="D18" s="86"/>
      <c r="E18" s="86"/>
      <c r="F18" s="90"/>
      <c r="G18" s="86"/>
      <c r="H18" s="95" t="s">
        <v>503</v>
      </c>
      <c r="I18" s="96"/>
      <c r="J18" s="74" t="s">
        <v>504</v>
      </c>
      <c r="K18" s="143"/>
      <c r="L18" s="74" t="s">
        <v>504</v>
      </c>
      <c r="M18" s="14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">
      <c r="A19" s="132">
        <v>4.0230655759688885</v>
      </c>
      <c r="B19" s="30">
        <v>3</v>
      </c>
      <c r="C19" s="122">
        <v>2.21</v>
      </c>
      <c r="D19" s="86"/>
      <c r="E19" s="86"/>
      <c r="F19" s="86"/>
      <c r="G19" s="86"/>
      <c r="H19" s="95" t="s">
        <v>505</v>
      </c>
      <c r="I19" s="96"/>
      <c r="J19" s="74" t="s">
        <v>506</v>
      </c>
      <c r="K19" s="143"/>
      <c r="L19" s="74" t="s">
        <v>506</v>
      </c>
      <c r="M19" s="14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">
      <c r="A20" s="133">
        <v>5</v>
      </c>
      <c r="B20" s="121">
        <v>3.7285000000000004</v>
      </c>
      <c r="C20" s="122">
        <v>3.01</v>
      </c>
      <c r="D20" s="86"/>
      <c r="E20" s="86"/>
      <c r="F20" s="86"/>
      <c r="G20" s="86"/>
      <c r="H20" s="95" t="s">
        <v>505</v>
      </c>
      <c r="I20" s="96"/>
      <c r="J20" s="74" t="s">
        <v>507</v>
      </c>
      <c r="K20" s="93"/>
      <c r="L20" s="74" t="s">
        <v>506</v>
      </c>
      <c r="M20" s="14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">
      <c r="A21" s="132">
        <v>5.3640874346251843</v>
      </c>
      <c r="B21" s="30">
        <v>4</v>
      </c>
      <c r="C21" s="122">
        <v>3.7385000000000002</v>
      </c>
      <c r="D21" s="86"/>
      <c r="E21" s="86"/>
      <c r="F21" s="86"/>
      <c r="G21" s="86"/>
      <c r="H21" s="95" t="s">
        <v>505</v>
      </c>
      <c r="I21" s="96"/>
      <c r="J21" s="74" t="s">
        <v>507</v>
      </c>
      <c r="K21" s="143"/>
      <c r="L21" s="74" t="s">
        <v>507</v>
      </c>
      <c r="M21" s="14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x14ac:dyDescent="0.2">
      <c r="A22" s="132">
        <v>7.3756202226096281</v>
      </c>
      <c r="B22" s="30">
        <v>5.5</v>
      </c>
      <c r="C22" s="122">
        <v>4.01</v>
      </c>
      <c r="D22" s="86"/>
      <c r="E22" s="86"/>
      <c r="F22" s="86"/>
      <c r="G22" s="86"/>
      <c r="H22" s="95" t="s">
        <v>508</v>
      </c>
      <c r="I22" s="96"/>
      <c r="J22" s="74" t="s">
        <v>509</v>
      </c>
      <c r="K22" s="143"/>
      <c r="L22" s="74" t="s">
        <v>509</v>
      </c>
      <c r="M22" s="14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x14ac:dyDescent="0.2">
      <c r="A23" s="125">
        <v>10.05766393992222</v>
      </c>
      <c r="B23" s="30">
        <v>7.5</v>
      </c>
      <c r="C23" s="122">
        <v>5.51</v>
      </c>
      <c r="D23" s="99"/>
      <c r="E23" s="99"/>
      <c r="F23" s="99"/>
      <c r="G23" s="99"/>
      <c r="H23" s="95" t="s">
        <v>510</v>
      </c>
      <c r="I23" s="96"/>
      <c r="J23" s="74" t="s">
        <v>511</v>
      </c>
      <c r="K23" s="143"/>
      <c r="L23" s="74" t="s">
        <v>511</v>
      </c>
      <c r="M23" s="14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x14ac:dyDescent="0.2">
      <c r="A24" s="125">
        <v>14.751240445219256</v>
      </c>
      <c r="B24" s="30">
        <v>11</v>
      </c>
      <c r="C24" s="122">
        <v>7.51</v>
      </c>
      <c r="D24" s="99"/>
      <c r="E24" s="99"/>
      <c r="F24" s="99"/>
      <c r="G24" s="99"/>
      <c r="H24" s="95" t="s">
        <v>512</v>
      </c>
      <c r="I24" s="96"/>
      <c r="J24" s="74" t="s">
        <v>513</v>
      </c>
      <c r="K24" s="143"/>
      <c r="L24" s="74" t="s">
        <v>513</v>
      </c>
      <c r="M24" s="14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x14ac:dyDescent="0.2">
      <c r="A25" s="125">
        <v>20.11532787984444</v>
      </c>
      <c r="B25" s="30">
        <v>15</v>
      </c>
      <c r="C25" s="122">
        <v>11.01</v>
      </c>
      <c r="D25" s="86"/>
      <c r="E25" s="86"/>
      <c r="F25" s="86"/>
      <c r="G25" s="86"/>
      <c r="H25" s="95" t="s">
        <v>514</v>
      </c>
      <c r="I25" s="96"/>
      <c r="J25" s="74" t="s">
        <v>515</v>
      </c>
      <c r="K25" s="93"/>
      <c r="L25" s="74" t="s">
        <v>515</v>
      </c>
      <c r="M25" s="14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x14ac:dyDescent="0.2">
      <c r="A26" s="125">
        <v>24.808904385141478</v>
      </c>
      <c r="B26" s="30">
        <v>18.5</v>
      </c>
      <c r="C26" s="122">
        <v>15.01</v>
      </c>
      <c r="D26" s="99"/>
      <c r="E26" s="99"/>
      <c r="F26" s="99"/>
      <c r="G26" s="99"/>
      <c r="H26" s="95" t="s">
        <v>516</v>
      </c>
      <c r="I26" s="96"/>
      <c r="J26" s="74" t="s">
        <v>517</v>
      </c>
      <c r="K26" s="143"/>
      <c r="L26" s="74" t="s">
        <v>517</v>
      </c>
      <c r="M26" s="14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x14ac:dyDescent="0.2">
      <c r="A27" s="125">
        <v>29.502480890438513</v>
      </c>
      <c r="B27" s="30">
        <v>22</v>
      </c>
      <c r="C27" s="122">
        <v>18.510000000000002</v>
      </c>
      <c r="D27" s="99"/>
      <c r="E27" s="99"/>
      <c r="F27" s="99"/>
      <c r="G27" s="99"/>
      <c r="H27" s="95" t="s">
        <v>518</v>
      </c>
      <c r="I27" s="96"/>
      <c r="J27" s="74" t="s">
        <v>519</v>
      </c>
      <c r="K27" s="143"/>
      <c r="L27" s="74" t="s">
        <v>519</v>
      </c>
      <c r="M27" s="14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x14ac:dyDescent="0.2">
      <c r="A28" s="125">
        <v>40.230655759688879</v>
      </c>
      <c r="B28" s="30">
        <v>30</v>
      </c>
      <c r="C28" s="122">
        <v>22.01</v>
      </c>
      <c r="D28" s="99"/>
      <c r="E28" s="99"/>
      <c r="F28" s="99"/>
      <c r="G28" s="99"/>
      <c r="H28" s="95" t="s">
        <v>520</v>
      </c>
      <c r="I28" s="96"/>
      <c r="J28" s="74" t="s">
        <v>521</v>
      </c>
      <c r="K28" s="143"/>
      <c r="L28" s="74" t="s">
        <v>521</v>
      </c>
      <c r="M28" s="14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x14ac:dyDescent="0.2">
      <c r="A29" s="125">
        <v>49.617808770282956</v>
      </c>
      <c r="B29" s="30">
        <v>37</v>
      </c>
      <c r="C29" s="122">
        <v>30.01</v>
      </c>
      <c r="D29" s="99"/>
      <c r="E29" s="99"/>
      <c r="F29" s="99"/>
      <c r="G29" s="99"/>
      <c r="H29" s="95" t="s">
        <v>522</v>
      </c>
      <c r="I29" s="96"/>
      <c r="J29" s="74" t="s">
        <v>523</v>
      </c>
      <c r="K29" s="143"/>
      <c r="L29" s="74" t="s">
        <v>523</v>
      </c>
      <c r="M29" s="14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x14ac:dyDescent="0.2">
      <c r="A30" s="125">
        <v>60.345983639533323</v>
      </c>
      <c r="B30" s="30">
        <v>45</v>
      </c>
      <c r="C30" s="122">
        <v>37.01</v>
      </c>
      <c r="D30" s="99"/>
      <c r="E30" s="99"/>
      <c r="F30" s="99"/>
      <c r="G30" s="99"/>
      <c r="H30" s="95" t="s">
        <v>524</v>
      </c>
      <c r="I30" s="96"/>
      <c r="J30" s="74" t="s">
        <v>525</v>
      </c>
      <c r="K30" s="143"/>
      <c r="L30" s="74" t="s">
        <v>525</v>
      </c>
      <c r="M30" s="14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x14ac:dyDescent="0.2">
      <c r="A31" s="125">
        <v>73.756202226096278</v>
      </c>
      <c r="B31" s="30">
        <v>55</v>
      </c>
      <c r="C31" s="122">
        <v>45.01</v>
      </c>
      <c r="D31" s="99"/>
      <c r="E31" s="99"/>
      <c r="F31" s="99"/>
      <c r="G31" s="99"/>
      <c r="H31" s="95" t="s">
        <v>526</v>
      </c>
      <c r="I31" s="96"/>
      <c r="J31" s="74" t="s">
        <v>527</v>
      </c>
      <c r="K31" s="143"/>
      <c r="L31" s="74" t="s">
        <v>525</v>
      </c>
      <c r="M31" s="14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25">
        <v>100.5766393992222</v>
      </c>
      <c r="B32" s="30">
        <v>75</v>
      </c>
      <c r="C32" s="122">
        <v>55.01</v>
      </c>
      <c r="D32" s="99"/>
      <c r="E32" s="99"/>
      <c r="F32" s="99"/>
      <c r="G32" s="99"/>
      <c r="H32" s="95" t="s">
        <v>528</v>
      </c>
      <c r="I32" s="96"/>
      <c r="J32" s="74" t="s">
        <v>529</v>
      </c>
      <c r="K32" s="143"/>
      <c r="L32" s="74" t="s">
        <v>527</v>
      </c>
      <c r="M32" s="14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x14ac:dyDescent="0.2">
      <c r="A33" s="125">
        <v>120.69196727906665</v>
      </c>
      <c r="B33" s="30">
        <v>90</v>
      </c>
      <c r="C33" s="122">
        <v>75.010000000000005</v>
      </c>
      <c r="D33" s="99"/>
      <c r="E33" s="99"/>
      <c r="F33" s="99"/>
      <c r="G33" s="99"/>
      <c r="H33" s="144"/>
      <c r="I33" s="145"/>
      <c r="J33" s="74" t="s">
        <v>530</v>
      </c>
      <c r="K33" s="143"/>
      <c r="L33" s="74" t="s">
        <v>529</v>
      </c>
      <c r="M33" s="14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x14ac:dyDescent="0.2">
      <c r="A34" s="125">
        <v>147.51240445219256</v>
      </c>
      <c r="B34" s="30">
        <v>110</v>
      </c>
      <c r="C34" s="122">
        <v>90.01</v>
      </c>
      <c r="D34" s="99"/>
      <c r="E34" s="99"/>
      <c r="F34" s="99"/>
      <c r="G34" s="99"/>
      <c r="H34" s="102"/>
      <c r="I34" s="70"/>
      <c r="J34" s="74" t="s">
        <v>531</v>
      </c>
      <c r="K34" s="143"/>
      <c r="L34" s="74" t="s">
        <v>530</v>
      </c>
      <c r="M34" s="14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">
      <c r="A35" s="125">
        <v>177.01488534263109</v>
      </c>
      <c r="B35" s="30">
        <v>132</v>
      </c>
      <c r="C35" s="122">
        <v>110.01</v>
      </c>
      <c r="D35" s="99"/>
      <c r="E35" s="99"/>
      <c r="F35" s="99"/>
      <c r="G35" s="99"/>
      <c r="H35" s="102"/>
      <c r="I35" s="70"/>
      <c r="J35" s="74" t="s">
        <v>532</v>
      </c>
      <c r="K35" s="143"/>
      <c r="L35" s="74" t="s">
        <v>532</v>
      </c>
      <c r="M35" s="14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">
      <c r="A36" s="126">
        <v>200</v>
      </c>
      <c r="B36" s="125">
        <v>149.13999999999999</v>
      </c>
      <c r="C36" s="122">
        <v>132.01</v>
      </c>
      <c r="D36" s="99"/>
      <c r="E36" s="99"/>
      <c r="F36" s="99"/>
      <c r="G36" s="99"/>
      <c r="H36" s="102"/>
      <c r="I36" s="70"/>
      <c r="J36" s="74" t="s">
        <v>533</v>
      </c>
      <c r="K36" s="143"/>
      <c r="L36" s="74" t="s">
        <v>532</v>
      </c>
      <c r="M36" s="14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">
      <c r="A37" s="125">
        <v>214.56349738500737</v>
      </c>
      <c r="B37" s="30">
        <v>160</v>
      </c>
      <c r="C37" s="122">
        <v>149.15</v>
      </c>
      <c r="D37" s="99"/>
      <c r="E37" s="99"/>
      <c r="F37" s="99"/>
      <c r="G37" s="99"/>
      <c r="H37" s="102"/>
      <c r="I37" s="70"/>
      <c r="J37" s="74" t="s">
        <v>533</v>
      </c>
      <c r="K37" s="143"/>
      <c r="L37" s="74" t="s">
        <v>533</v>
      </c>
      <c r="M37" s="14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">
      <c r="A38" s="126">
        <v>250</v>
      </c>
      <c r="B38" s="125">
        <v>186.42500000000001</v>
      </c>
      <c r="C38" s="122">
        <v>160.01</v>
      </c>
      <c r="D38" s="99"/>
      <c r="E38" s="99"/>
      <c r="F38" s="99"/>
      <c r="G38" s="99"/>
      <c r="H38" s="102"/>
      <c r="I38" s="70"/>
      <c r="J38" s="74" t="s">
        <v>534</v>
      </c>
      <c r="K38" s="143"/>
      <c r="L38" s="74" t="s">
        <v>534</v>
      </c>
      <c r="M38" s="14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">
      <c r="A39" s="125">
        <v>268.20437173125919</v>
      </c>
      <c r="B39" s="30">
        <v>200</v>
      </c>
      <c r="C39" s="122">
        <v>186.435</v>
      </c>
      <c r="D39" s="99"/>
      <c r="E39" s="99"/>
      <c r="F39" s="99"/>
      <c r="G39" s="99"/>
      <c r="H39" s="102"/>
      <c r="I39" s="70"/>
      <c r="J39" s="74" t="s">
        <v>534</v>
      </c>
      <c r="K39" s="143"/>
      <c r="L39" s="74" t="s">
        <v>534</v>
      </c>
      <c r="M39" s="14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">
      <c r="A40" s="126">
        <v>300</v>
      </c>
      <c r="B40" s="125">
        <v>223.71</v>
      </c>
      <c r="C40" s="122">
        <v>200.01</v>
      </c>
      <c r="D40" s="99"/>
      <c r="E40" s="99"/>
      <c r="F40" s="99"/>
      <c r="G40" s="99"/>
      <c r="H40" s="102"/>
      <c r="I40" s="70"/>
      <c r="J40" s="74" t="s">
        <v>535</v>
      </c>
      <c r="K40" s="143"/>
      <c r="L40" s="74" t="s">
        <v>534</v>
      </c>
      <c r="M40" s="14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">
      <c r="A41" s="125">
        <v>335.255464664074</v>
      </c>
      <c r="B41" s="30">
        <v>250</v>
      </c>
      <c r="C41" s="122">
        <v>223.72</v>
      </c>
      <c r="D41" s="99"/>
      <c r="E41" s="99"/>
      <c r="F41" s="99"/>
      <c r="G41" s="99"/>
      <c r="H41" s="102"/>
      <c r="I41" s="70"/>
      <c r="J41" s="74" t="s">
        <v>535</v>
      </c>
      <c r="K41" s="143"/>
      <c r="L41" s="74" t="s">
        <v>535</v>
      </c>
      <c r="M41" s="14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">
      <c r="A42" s="126">
        <v>400</v>
      </c>
      <c r="B42" s="125">
        <v>298.27999999999997</v>
      </c>
      <c r="C42" s="122">
        <v>250.01</v>
      </c>
      <c r="D42" s="99"/>
      <c r="E42" s="99"/>
      <c r="F42" s="99"/>
      <c r="G42" s="99"/>
      <c r="H42" s="102"/>
      <c r="I42" s="70"/>
      <c r="J42" s="74" t="s">
        <v>536</v>
      </c>
      <c r="K42" s="143"/>
      <c r="L42" s="74" t="s">
        <v>535</v>
      </c>
      <c r="M42" s="14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">
      <c r="A43" s="125">
        <v>422.42188547673328</v>
      </c>
      <c r="B43" s="30">
        <v>315</v>
      </c>
      <c r="C43" s="122">
        <v>298.29000000000002</v>
      </c>
      <c r="D43" s="104"/>
      <c r="E43" s="104"/>
      <c r="F43" s="104"/>
      <c r="G43" s="104"/>
      <c r="H43" s="105"/>
      <c r="I43" s="70"/>
      <c r="J43" s="74" t="s">
        <v>537</v>
      </c>
      <c r="K43" s="143"/>
      <c r="L43" s="74" t="s">
        <v>536</v>
      </c>
      <c r="M43" s="14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">
      <c r="A44" s="125">
        <v>476.06275982298507</v>
      </c>
      <c r="B44" s="30">
        <v>355</v>
      </c>
      <c r="C44" s="122">
        <v>315.01</v>
      </c>
      <c r="D44" s="99"/>
      <c r="E44" s="99"/>
      <c r="F44" s="99"/>
      <c r="G44" s="99"/>
      <c r="H44" s="102"/>
      <c r="I44" s="70"/>
      <c r="J44" s="74" t="s">
        <v>538</v>
      </c>
      <c r="K44" s="143"/>
      <c r="L44" s="74" t="s">
        <v>537</v>
      </c>
      <c r="M44" s="14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">
      <c r="A45" s="125">
        <v>536.40874346251837</v>
      </c>
      <c r="B45" s="30">
        <v>400</v>
      </c>
      <c r="C45" s="122">
        <v>355.01</v>
      </c>
      <c r="D45" s="99"/>
      <c r="E45" s="99"/>
      <c r="F45" s="99"/>
      <c r="G45" s="99"/>
      <c r="H45" s="102"/>
      <c r="I45" s="70"/>
      <c r="J45" s="70"/>
      <c r="K45" s="93"/>
      <c r="L45" s="74" t="s">
        <v>538</v>
      </c>
      <c r="M45" s="14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">
      <c r="A46" s="125">
        <v>603.45983639533324</v>
      </c>
      <c r="B46" s="30">
        <v>450</v>
      </c>
      <c r="C46" s="122">
        <v>400.01</v>
      </c>
      <c r="D46" s="99"/>
      <c r="E46" s="99"/>
      <c r="F46" s="99"/>
      <c r="G46" s="99"/>
      <c r="H46" s="102"/>
      <c r="I46" s="70"/>
      <c r="J46" s="70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">
      <c r="A47" s="125">
        <v>670.51092932814799</v>
      </c>
      <c r="B47" s="30">
        <v>500</v>
      </c>
      <c r="C47" s="122">
        <v>450.01</v>
      </c>
      <c r="D47" s="99"/>
      <c r="E47" s="99"/>
      <c r="F47" s="99"/>
      <c r="G47" s="99"/>
      <c r="H47" s="102"/>
      <c r="I47" s="70"/>
      <c r="J47" s="70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">
      <c r="A48" s="125">
        <v>750.97224084752577</v>
      </c>
      <c r="B48" s="30">
        <v>560</v>
      </c>
      <c r="C48" s="122">
        <v>500.01</v>
      </c>
      <c r="D48" s="99"/>
      <c r="E48" s="99"/>
      <c r="F48" s="99"/>
      <c r="G48" s="99"/>
      <c r="H48" s="102"/>
      <c r="I48" s="70"/>
      <c r="J48" s="70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">
      <c r="A49" s="125">
        <v>844.84377095346656</v>
      </c>
      <c r="B49" s="30">
        <v>630</v>
      </c>
      <c r="C49" s="122">
        <v>560.01</v>
      </c>
      <c r="D49" s="99"/>
      <c r="E49" s="99"/>
      <c r="F49" s="99"/>
      <c r="G49" s="99"/>
      <c r="H49" s="102"/>
      <c r="I49" s="70"/>
      <c r="J49" s="70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">
      <c r="A50" s="125">
        <v>952.12551964597014</v>
      </c>
      <c r="B50" s="30">
        <v>710</v>
      </c>
      <c r="C50" s="122">
        <v>630.01</v>
      </c>
      <c r="D50" s="99"/>
      <c r="E50" s="99"/>
      <c r="F50" s="99"/>
      <c r="G50" s="99"/>
      <c r="H50" s="102"/>
      <c r="I50" s="70"/>
      <c r="J50" s="70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">
      <c r="A51" s="125">
        <v>1072.8174869250367</v>
      </c>
      <c r="B51" s="30">
        <v>800</v>
      </c>
      <c r="C51" s="122">
        <v>710.01</v>
      </c>
      <c r="D51" s="99"/>
      <c r="E51" s="99"/>
      <c r="F51" s="99"/>
      <c r="G51" s="99"/>
      <c r="H51" s="102"/>
      <c r="I51" s="70"/>
      <c r="J51" s="70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">
      <c r="A52" s="125">
        <v>1206.9196727906665</v>
      </c>
      <c r="B52" s="30">
        <v>900</v>
      </c>
      <c r="C52" s="122">
        <v>800.01</v>
      </c>
      <c r="D52" s="104"/>
      <c r="E52" s="104"/>
      <c r="F52" s="104"/>
      <c r="G52" s="104"/>
      <c r="H52" s="105"/>
      <c r="I52" s="70"/>
      <c r="J52" s="70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">
      <c r="A53" s="125">
        <v>1341.021858656296</v>
      </c>
      <c r="B53" s="30">
        <v>1000</v>
      </c>
      <c r="C53" s="122">
        <v>900.01</v>
      </c>
      <c r="D53" s="99"/>
      <c r="E53" s="99"/>
      <c r="F53" s="99"/>
      <c r="G53" s="99"/>
      <c r="H53" s="102"/>
      <c r="I53" s="70"/>
      <c r="J53" s="70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">
      <c r="A54" s="125">
        <v>1501.9444816950515</v>
      </c>
      <c r="B54" s="30">
        <v>1120</v>
      </c>
      <c r="C54" s="122">
        <v>1000.01</v>
      </c>
      <c r="D54" s="104"/>
      <c r="E54" s="104"/>
      <c r="F54" s="104"/>
      <c r="G54" s="104"/>
      <c r="H54" s="105"/>
      <c r="I54" s="70"/>
      <c r="J54" s="70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">
      <c r="A55" s="125">
        <v>1676.27732332037</v>
      </c>
      <c r="B55" s="30">
        <v>1250</v>
      </c>
      <c r="C55" s="122">
        <v>1120.01</v>
      </c>
      <c r="D55" s="99"/>
      <c r="E55" s="99"/>
      <c r="F55" s="99"/>
      <c r="G55" s="99"/>
      <c r="H55" s="102"/>
      <c r="I55" s="70"/>
      <c r="J55" s="70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">
      <c r="A56" s="125">
        <v>1877.4306021188145</v>
      </c>
      <c r="B56" s="30">
        <v>1400</v>
      </c>
      <c r="C56" s="122">
        <v>1250.01</v>
      </c>
      <c r="D56" s="104"/>
      <c r="E56" s="104"/>
      <c r="F56" s="104"/>
      <c r="G56" s="104"/>
      <c r="H56" s="105"/>
      <c r="I56" s="70"/>
      <c r="J56" s="70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">
      <c r="A57" s="125">
        <v>2145.6349738500735</v>
      </c>
      <c r="B57" s="30">
        <v>1600</v>
      </c>
      <c r="C57" s="122">
        <v>1400.01</v>
      </c>
      <c r="D57" s="99"/>
      <c r="E57" s="99"/>
      <c r="F57" s="99"/>
      <c r="G57" s="99"/>
      <c r="H57" s="102"/>
      <c r="I57" s="70"/>
      <c r="J57" s="7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">
      <c r="A58" s="125">
        <v>2346.7882526485182</v>
      </c>
      <c r="B58" s="30">
        <v>1750</v>
      </c>
      <c r="C58" s="122">
        <v>1600.01</v>
      </c>
      <c r="D58" s="99"/>
      <c r="E58" s="99"/>
      <c r="F58" s="99"/>
      <c r="G58" s="99"/>
      <c r="H58" s="102"/>
      <c r="I58" s="70"/>
      <c r="J58" s="70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">
      <c r="A59" s="125">
        <v>2413.839345581333</v>
      </c>
      <c r="B59" s="30">
        <v>1800</v>
      </c>
      <c r="C59" s="122">
        <v>1750.01</v>
      </c>
      <c r="D59" s="99"/>
      <c r="E59" s="99"/>
      <c r="F59" s="99"/>
      <c r="G59" s="99"/>
      <c r="H59" s="102"/>
      <c r="I59" s="70"/>
      <c r="J59" s="70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">
      <c r="A60" s="125">
        <v>2682.043717312592</v>
      </c>
      <c r="B60" s="30">
        <v>2000</v>
      </c>
      <c r="C60" s="122">
        <v>1800.01</v>
      </c>
      <c r="D60" s="99"/>
      <c r="E60" s="99"/>
      <c r="F60" s="99"/>
      <c r="G60" s="99"/>
      <c r="H60" s="102"/>
      <c r="I60" s="70"/>
      <c r="J60" s="70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">
      <c r="A61" s="125">
        <v>2950.2480890438515</v>
      </c>
      <c r="B61" s="30">
        <v>2200</v>
      </c>
      <c r="C61" s="122">
        <v>2000.01</v>
      </c>
      <c r="D61" s="104"/>
      <c r="E61" s="104"/>
      <c r="F61" s="104"/>
      <c r="G61" s="104"/>
      <c r="H61" s="105"/>
      <c r="I61" s="70"/>
      <c r="J61" s="70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">
      <c r="A62" s="125">
        <v>3017.2991819766662</v>
      </c>
      <c r="B62" s="30">
        <v>2250</v>
      </c>
      <c r="C62" s="122">
        <v>2200.0100000000002</v>
      </c>
      <c r="D62" s="99"/>
      <c r="E62" s="99"/>
      <c r="F62" s="99"/>
      <c r="G62" s="99"/>
      <c r="H62" s="102"/>
      <c r="I62" s="70"/>
      <c r="J62" s="70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">
      <c r="A63" s="125">
        <v>3084.350274909481</v>
      </c>
      <c r="B63" s="30">
        <v>2300</v>
      </c>
      <c r="C63" s="122">
        <v>2250.0100000000002</v>
      </c>
      <c r="D63" s="104"/>
      <c r="E63" s="104"/>
      <c r="F63" s="104"/>
      <c r="G63" s="104"/>
      <c r="H63" s="105"/>
      <c r="I63" s="70"/>
      <c r="J63" s="70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">
      <c r="A64" s="125">
        <v>3352.55464664074</v>
      </c>
      <c r="B64" s="30">
        <v>2500</v>
      </c>
      <c r="C64" s="122">
        <v>2300.0100000000002</v>
      </c>
      <c r="D64" s="99"/>
      <c r="E64" s="99"/>
      <c r="F64" s="99"/>
      <c r="G64" s="99"/>
      <c r="H64" s="102"/>
      <c r="I64" s="70"/>
      <c r="J64" s="70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">
      <c r="A65" s="125">
        <v>3754.861204237629</v>
      </c>
      <c r="B65" s="30">
        <v>2800</v>
      </c>
      <c r="C65" s="122">
        <v>2500.0100000000002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">
      <c r="A66" s="125">
        <v>4224.2188547673322</v>
      </c>
      <c r="B66" s="30">
        <v>3150</v>
      </c>
      <c r="C66" s="122">
        <v>2800.01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">
      <c r="A67" s="125">
        <v>4760.6275982298512</v>
      </c>
      <c r="B67" s="30">
        <v>3550</v>
      </c>
      <c r="C67" s="122">
        <v>3150.01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">
      <c r="A68" s="125">
        <v>5364.087434625184</v>
      </c>
      <c r="B68" s="30">
        <v>4000</v>
      </c>
      <c r="C68" s="122">
        <v>3550.01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">
      <c r="A69" s="125">
        <v>6034.5983639533324</v>
      </c>
      <c r="B69" s="30">
        <v>4500</v>
      </c>
      <c r="C69" s="122">
        <v>4000.01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">
      <c r="A70" s="125">
        <v>6705.1092932814799</v>
      </c>
      <c r="B70" s="30">
        <v>5000</v>
      </c>
      <c r="C70" s="122">
        <v>4500.01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">
      <c r="A71" s="125">
        <v>0</v>
      </c>
      <c r="B71" s="30">
        <v>999999999</v>
      </c>
      <c r="C71" s="122">
        <v>5000.01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">
      <c r="A72" s="93">
        <v>0</v>
      </c>
      <c r="B72" s="30">
        <v>0</v>
      </c>
      <c r="C72" s="122">
        <v>0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x14ac:dyDescent="0.2">
      <c r="A73" s="93">
        <v>0</v>
      </c>
      <c r="B73" s="30">
        <v>0</v>
      </c>
      <c r="C73" s="122">
        <v>0</v>
      </c>
      <c r="D73" s="93" t="s">
        <v>229</v>
      </c>
      <c r="E73" s="93">
        <v>0</v>
      </c>
      <c r="F73" s="93" t="s">
        <v>229</v>
      </c>
      <c r="G73" s="93">
        <v>0</v>
      </c>
      <c r="H73" s="93" t="s">
        <v>229</v>
      </c>
      <c r="I73" s="93">
        <v>0</v>
      </c>
      <c r="J73" s="93" t="s">
        <v>229</v>
      </c>
      <c r="K73" s="93">
        <v>0</v>
      </c>
      <c r="L73" s="93" t="s">
        <v>229</v>
      </c>
      <c r="M73" s="93">
        <v>0</v>
      </c>
      <c r="N73" s="93" t="s">
        <v>229</v>
      </c>
      <c r="O73" s="93">
        <v>0</v>
      </c>
      <c r="P73" s="93" t="s">
        <v>229</v>
      </c>
      <c r="Q73" s="93">
        <v>0</v>
      </c>
      <c r="R73" s="93" t="s">
        <v>229</v>
      </c>
      <c r="S73" s="93">
        <v>0</v>
      </c>
      <c r="T73" s="93" t="s">
        <v>229</v>
      </c>
      <c r="U73" s="93">
        <v>0</v>
      </c>
      <c r="V73" s="93" t="s">
        <v>229</v>
      </c>
      <c r="W73" s="93">
        <v>0</v>
      </c>
      <c r="X73" s="93" t="s">
        <v>229</v>
      </c>
      <c r="Y73" s="93">
        <v>0</v>
      </c>
    </row>
    <row r="74" spans="1:25" x14ac:dyDescent="0.2">
      <c r="A74" s="93">
        <v>0</v>
      </c>
      <c r="B74" s="30">
        <v>0</v>
      </c>
      <c r="C74" s="122">
        <v>0</v>
      </c>
      <c r="D74" s="93" t="s">
        <v>154</v>
      </c>
      <c r="E74" s="93">
        <v>0</v>
      </c>
      <c r="F74" s="93" t="s">
        <v>156</v>
      </c>
      <c r="G74" s="93">
        <v>0</v>
      </c>
      <c r="H74" s="93" t="s">
        <v>158</v>
      </c>
      <c r="I74" s="93">
        <v>0</v>
      </c>
      <c r="J74" s="93" t="s">
        <v>160</v>
      </c>
      <c r="K74" s="93">
        <v>0</v>
      </c>
      <c r="L74" s="93" t="s">
        <v>161</v>
      </c>
      <c r="M74" s="93">
        <v>0</v>
      </c>
      <c r="N74" s="93" t="s">
        <v>164</v>
      </c>
      <c r="O74" s="93">
        <v>0</v>
      </c>
      <c r="P74" s="93" t="s">
        <v>166</v>
      </c>
      <c r="Q74" s="93">
        <v>0</v>
      </c>
      <c r="R74" s="93" t="s">
        <v>168</v>
      </c>
      <c r="S74" s="93">
        <v>0</v>
      </c>
      <c r="T74" s="93" t="s">
        <v>169</v>
      </c>
      <c r="U74" s="93">
        <v>0</v>
      </c>
      <c r="V74" s="93" t="s">
        <v>170</v>
      </c>
      <c r="W74" s="93">
        <v>0</v>
      </c>
      <c r="X74" s="93" t="s">
        <v>171</v>
      </c>
      <c r="Y74" s="93">
        <v>0</v>
      </c>
    </row>
    <row r="75" spans="1:25" x14ac:dyDescent="0.2">
      <c r="A75" s="93">
        <v>0</v>
      </c>
      <c r="B75" s="30">
        <v>0</v>
      </c>
      <c r="C75" s="122">
        <v>0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93">
        <v>0</v>
      </c>
      <c r="P75" s="93">
        <v>0</v>
      </c>
      <c r="Q75" s="93">
        <v>0</v>
      </c>
      <c r="R75" s="93">
        <v>0</v>
      </c>
      <c r="S75" s="93">
        <v>0</v>
      </c>
      <c r="T75" s="93">
        <v>0</v>
      </c>
      <c r="U75" s="93">
        <v>0</v>
      </c>
      <c r="V75" s="93">
        <v>0</v>
      </c>
      <c r="W75" s="93">
        <v>0</v>
      </c>
      <c r="X75" s="93">
        <v>0</v>
      </c>
      <c r="Y75" s="93">
        <v>0</v>
      </c>
    </row>
    <row r="76" spans="1:25" x14ac:dyDescent="0.2">
      <c r="A76" s="93">
        <v>0</v>
      </c>
      <c r="B76" s="30">
        <v>0</v>
      </c>
      <c r="C76" s="122">
        <v>0</v>
      </c>
      <c r="D76" s="93">
        <v>0</v>
      </c>
      <c r="E76" s="93">
        <v>0</v>
      </c>
      <c r="F76" s="93">
        <v>0</v>
      </c>
      <c r="G76" s="93">
        <v>0</v>
      </c>
      <c r="H76" s="93">
        <v>0</v>
      </c>
      <c r="I76" s="93">
        <v>0</v>
      </c>
      <c r="J76" s="93">
        <v>0</v>
      </c>
      <c r="K76" s="93">
        <v>0</v>
      </c>
      <c r="L76" s="93">
        <v>0</v>
      </c>
      <c r="M76" s="93">
        <v>0</v>
      </c>
      <c r="N76" s="93">
        <v>0</v>
      </c>
      <c r="O76" s="93">
        <v>0</v>
      </c>
      <c r="P76" s="93">
        <v>0</v>
      </c>
      <c r="Q76" s="93">
        <v>0</v>
      </c>
      <c r="R76" s="93">
        <v>0</v>
      </c>
      <c r="S76" s="93">
        <v>0</v>
      </c>
      <c r="T76" s="93">
        <v>0</v>
      </c>
      <c r="U76" s="93">
        <v>0</v>
      </c>
      <c r="V76" s="93">
        <v>0</v>
      </c>
      <c r="W76" s="93">
        <v>0</v>
      </c>
      <c r="X76" s="93">
        <v>0</v>
      </c>
      <c r="Y76" s="93">
        <v>0</v>
      </c>
    </row>
    <row r="77" spans="1:25" x14ac:dyDescent="0.2">
      <c r="A77" s="93">
        <v>0</v>
      </c>
      <c r="B77" s="30">
        <v>0</v>
      </c>
      <c r="C77" s="122">
        <v>0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93">
        <v>0</v>
      </c>
      <c r="P77" s="93">
        <v>0</v>
      </c>
      <c r="Q77" s="93">
        <v>0</v>
      </c>
      <c r="R77" s="93">
        <v>0</v>
      </c>
      <c r="S77" s="93">
        <v>0</v>
      </c>
      <c r="T77" s="93">
        <v>0</v>
      </c>
      <c r="U77" s="93">
        <v>0</v>
      </c>
      <c r="V77" s="93">
        <v>0</v>
      </c>
      <c r="W77" s="93">
        <v>0</v>
      </c>
      <c r="X77" s="93">
        <v>0</v>
      </c>
      <c r="Y77" s="93">
        <v>0</v>
      </c>
    </row>
    <row r="78" spans="1:25" x14ac:dyDescent="0.2">
      <c r="A78" s="93">
        <v>0</v>
      </c>
      <c r="B78" s="30">
        <v>0</v>
      </c>
      <c r="C78" s="122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3">
        <v>0</v>
      </c>
      <c r="O78" s="93">
        <v>0</v>
      </c>
      <c r="P78" s="93">
        <v>0</v>
      </c>
      <c r="Q78" s="93">
        <v>0</v>
      </c>
      <c r="R78" s="93">
        <v>0</v>
      </c>
      <c r="S78" s="93">
        <v>0</v>
      </c>
      <c r="T78" s="93">
        <v>0</v>
      </c>
      <c r="U78" s="93">
        <v>0</v>
      </c>
      <c r="V78" s="93">
        <v>0</v>
      </c>
      <c r="W78" s="93">
        <v>0</v>
      </c>
      <c r="X78" s="93">
        <v>0</v>
      </c>
      <c r="Y78" s="93">
        <v>0</v>
      </c>
    </row>
    <row r="79" spans="1:25" x14ac:dyDescent="0.2">
      <c r="A79" s="93">
        <v>0</v>
      </c>
      <c r="B79" s="30">
        <v>0</v>
      </c>
      <c r="C79" s="122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v>0</v>
      </c>
      <c r="P79" s="93">
        <v>0</v>
      </c>
      <c r="Q79" s="93">
        <v>0</v>
      </c>
      <c r="R79" s="93">
        <v>0</v>
      </c>
      <c r="S79" s="93">
        <v>0</v>
      </c>
      <c r="T79" s="93">
        <v>0</v>
      </c>
      <c r="U79" s="93">
        <v>0</v>
      </c>
      <c r="V79" s="93">
        <v>0</v>
      </c>
      <c r="W79" s="93">
        <v>0</v>
      </c>
      <c r="X79" s="93">
        <v>0</v>
      </c>
      <c r="Y79" s="93">
        <v>0</v>
      </c>
    </row>
    <row r="80" spans="1:25" x14ac:dyDescent="0.2">
      <c r="A80" s="93">
        <v>0</v>
      </c>
      <c r="B80" s="30">
        <v>0</v>
      </c>
      <c r="C80" s="122">
        <v>0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3">
        <v>0</v>
      </c>
      <c r="P80" s="93">
        <v>0</v>
      </c>
      <c r="Q80" s="93">
        <v>0</v>
      </c>
      <c r="R80" s="93">
        <v>0</v>
      </c>
      <c r="S80" s="93">
        <v>0</v>
      </c>
      <c r="T80" s="93">
        <v>0</v>
      </c>
      <c r="U80" s="93">
        <v>0</v>
      </c>
      <c r="V80" s="93">
        <v>0</v>
      </c>
      <c r="W80" s="93">
        <v>0</v>
      </c>
      <c r="X80" s="93">
        <v>0</v>
      </c>
      <c r="Y80" s="93">
        <v>0</v>
      </c>
    </row>
    <row r="81" spans="1:25" x14ac:dyDescent="0.2">
      <c r="A81" s="93">
        <v>0</v>
      </c>
      <c r="B81" s="30">
        <v>0</v>
      </c>
      <c r="C81" s="122">
        <v>0</v>
      </c>
      <c r="D81" s="93">
        <v>0</v>
      </c>
      <c r="E81" s="93">
        <v>0</v>
      </c>
      <c r="F81" s="93">
        <v>0</v>
      </c>
      <c r="G81" s="93">
        <v>0</v>
      </c>
      <c r="H81" s="93">
        <v>0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3">
        <v>0</v>
      </c>
      <c r="P81" s="93">
        <v>0</v>
      </c>
      <c r="Q81" s="93">
        <v>0</v>
      </c>
      <c r="R81" s="93">
        <v>0</v>
      </c>
      <c r="S81" s="93">
        <v>0</v>
      </c>
      <c r="T81" s="93">
        <v>0</v>
      </c>
      <c r="U81" s="93">
        <v>0</v>
      </c>
      <c r="V81" s="93">
        <v>0</v>
      </c>
      <c r="W81" s="93">
        <v>0</v>
      </c>
      <c r="X81" s="93">
        <v>0</v>
      </c>
      <c r="Y81" s="93">
        <v>0</v>
      </c>
    </row>
    <row r="82" spans="1:25" x14ac:dyDescent="0.2">
      <c r="A82" s="93">
        <v>0</v>
      </c>
      <c r="B82" s="30">
        <v>0</v>
      </c>
      <c r="C82" s="122">
        <v>0</v>
      </c>
      <c r="D82" s="93">
        <v>0</v>
      </c>
      <c r="E82" s="93">
        <v>0</v>
      </c>
      <c r="F82" s="93">
        <v>0</v>
      </c>
      <c r="G82" s="93">
        <v>0</v>
      </c>
      <c r="H82" s="93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  <c r="P82" s="93">
        <v>0</v>
      </c>
      <c r="Q82" s="93">
        <v>0</v>
      </c>
      <c r="R82" s="93">
        <v>0</v>
      </c>
      <c r="S82" s="93">
        <v>0</v>
      </c>
      <c r="T82" s="93">
        <v>0</v>
      </c>
      <c r="U82" s="93">
        <v>0</v>
      </c>
      <c r="V82" s="93">
        <v>0</v>
      </c>
      <c r="W82" s="93">
        <v>0</v>
      </c>
      <c r="X82" s="93">
        <v>0</v>
      </c>
      <c r="Y82" s="93">
        <v>0</v>
      </c>
    </row>
    <row r="83" spans="1:25" x14ac:dyDescent="0.2">
      <c r="A83" s="93">
        <v>0</v>
      </c>
      <c r="B83" s="30">
        <v>0</v>
      </c>
      <c r="C83" s="122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3">
        <v>0</v>
      </c>
      <c r="Q83" s="93">
        <v>0</v>
      </c>
      <c r="R83" s="93">
        <v>0</v>
      </c>
      <c r="S83" s="93">
        <v>0</v>
      </c>
      <c r="T83" s="93">
        <v>0</v>
      </c>
      <c r="U83" s="93">
        <v>0</v>
      </c>
      <c r="V83" s="93">
        <v>0</v>
      </c>
      <c r="W83" s="93">
        <v>0</v>
      </c>
      <c r="X83" s="93">
        <v>0</v>
      </c>
      <c r="Y83" s="93">
        <v>0</v>
      </c>
    </row>
    <row r="84" spans="1:25" x14ac:dyDescent="0.2">
      <c r="A84" s="93">
        <v>0</v>
      </c>
      <c r="B84" s="30">
        <v>0</v>
      </c>
      <c r="C84" s="122">
        <v>0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3">
        <v>0</v>
      </c>
      <c r="Q84" s="93">
        <v>0</v>
      </c>
      <c r="R84" s="93">
        <v>0</v>
      </c>
      <c r="S84" s="93">
        <v>0</v>
      </c>
      <c r="T84" s="93">
        <v>0</v>
      </c>
      <c r="U84" s="93">
        <v>0</v>
      </c>
      <c r="V84" s="93">
        <v>0</v>
      </c>
      <c r="W84" s="93">
        <v>0</v>
      </c>
      <c r="X84" s="93">
        <v>0</v>
      </c>
      <c r="Y84" s="93">
        <v>0</v>
      </c>
    </row>
    <row r="85" spans="1:25" x14ac:dyDescent="0.2">
      <c r="A85" s="93">
        <v>0</v>
      </c>
      <c r="B85" s="30">
        <v>0</v>
      </c>
      <c r="C85" s="122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3">
        <v>0</v>
      </c>
      <c r="P85" s="93">
        <v>0</v>
      </c>
      <c r="Q85" s="93">
        <v>0</v>
      </c>
      <c r="R85" s="93">
        <v>0</v>
      </c>
      <c r="S85" s="93">
        <v>0</v>
      </c>
      <c r="T85" s="93">
        <v>0</v>
      </c>
      <c r="U85" s="93">
        <v>0</v>
      </c>
      <c r="V85" s="93">
        <v>0</v>
      </c>
      <c r="W85" s="93">
        <v>0</v>
      </c>
      <c r="X85" s="93">
        <v>0</v>
      </c>
      <c r="Y85" s="93">
        <v>0</v>
      </c>
    </row>
    <row r="86" spans="1:25" x14ac:dyDescent="0.2">
      <c r="A86" s="93">
        <v>0</v>
      </c>
      <c r="B86" s="30">
        <v>0</v>
      </c>
      <c r="C86" s="122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3">
        <v>0</v>
      </c>
      <c r="Q86" s="93">
        <v>0</v>
      </c>
      <c r="R86" s="93">
        <v>0</v>
      </c>
      <c r="S86" s="93">
        <v>0</v>
      </c>
      <c r="T86" s="93">
        <v>0</v>
      </c>
      <c r="U86" s="93">
        <v>0</v>
      </c>
      <c r="V86" s="93">
        <v>0</v>
      </c>
      <c r="W86" s="93">
        <v>0</v>
      </c>
      <c r="X86" s="93">
        <v>0</v>
      </c>
      <c r="Y86" s="93">
        <v>0</v>
      </c>
    </row>
    <row r="87" spans="1:25" x14ac:dyDescent="0.2">
      <c r="A87" s="93">
        <v>0</v>
      </c>
      <c r="B87" s="30">
        <v>0</v>
      </c>
      <c r="C87" s="122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  <c r="I87" s="93">
        <v>0</v>
      </c>
      <c r="J87" s="93">
        <v>0</v>
      </c>
      <c r="K87" s="93">
        <v>0</v>
      </c>
      <c r="L87" s="93">
        <v>0</v>
      </c>
      <c r="M87" s="93">
        <v>0</v>
      </c>
      <c r="N87" s="93">
        <v>0</v>
      </c>
      <c r="O87" s="93">
        <v>0</v>
      </c>
      <c r="P87" s="93">
        <v>0</v>
      </c>
      <c r="Q87" s="93">
        <v>0</v>
      </c>
      <c r="R87" s="93">
        <v>0</v>
      </c>
      <c r="S87" s="93">
        <v>0</v>
      </c>
      <c r="T87" s="93">
        <v>0</v>
      </c>
      <c r="U87" s="93">
        <v>0</v>
      </c>
      <c r="V87" s="93">
        <v>0</v>
      </c>
      <c r="W87" s="93">
        <v>0</v>
      </c>
      <c r="X87" s="93">
        <v>0</v>
      </c>
      <c r="Y87" s="93">
        <v>0</v>
      </c>
    </row>
    <row r="88" spans="1:25" x14ac:dyDescent="0.2">
      <c r="A88" s="93">
        <v>0</v>
      </c>
      <c r="B88" s="30">
        <v>0</v>
      </c>
      <c r="C88" s="122">
        <v>0</v>
      </c>
      <c r="D88" s="93">
        <v>0</v>
      </c>
      <c r="E88" s="93">
        <v>0</v>
      </c>
      <c r="F88" s="93">
        <v>0</v>
      </c>
      <c r="G88" s="93">
        <v>0</v>
      </c>
      <c r="H88" s="93">
        <v>0</v>
      </c>
      <c r="I88" s="93">
        <v>0</v>
      </c>
      <c r="J88" s="93">
        <v>0</v>
      </c>
      <c r="K88" s="93">
        <v>0</v>
      </c>
      <c r="L88" s="93">
        <v>0</v>
      </c>
      <c r="M88" s="93">
        <v>0</v>
      </c>
      <c r="N88" s="93">
        <v>0</v>
      </c>
      <c r="O88" s="93">
        <v>0</v>
      </c>
      <c r="P88" s="93">
        <v>0</v>
      </c>
      <c r="Q88" s="93">
        <v>0</v>
      </c>
      <c r="R88" s="93">
        <v>0</v>
      </c>
      <c r="S88" s="93">
        <v>0</v>
      </c>
      <c r="T88" s="93">
        <v>0</v>
      </c>
      <c r="U88" s="93">
        <v>0</v>
      </c>
      <c r="V88" s="93">
        <v>0</v>
      </c>
      <c r="W88" s="93">
        <v>0</v>
      </c>
      <c r="X88" s="93">
        <v>0</v>
      </c>
      <c r="Y88" s="93">
        <v>0</v>
      </c>
    </row>
    <row r="89" spans="1:25" x14ac:dyDescent="0.2">
      <c r="A89" s="93">
        <v>0</v>
      </c>
      <c r="B89" s="30">
        <v>0</v>
      </c>
      <c r="C89" s="122">
        <v>0</v>
      </c>
      <c r="D89" s="93">
        <v>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3">
        <v>0</v>
      </c>
      <c r="Q89" s="93">
        <v>0</v>
      </c>
      <c r="R89" s="93">
        <v>0</v>
      </c>
      <c r="S89" s="93">
        <v>0</v>
      </c>
      <c r="T89" s="93">
        <v>0</v>
      </c>
      <c r="U89" s="93">
        <v>0</v>
      </c>
      <c r="V89" s="93">
        <v>0</v>
      </c>
      <c r="W89" s="93">
        <v>0</v>
      </c>
      <c r="X89" s="93">
        <v>0</v>
      </c>
      <c r="Y89" s="93">
        <v>0</v>
      </c>
    </row>
    <row r="90" spans="1:25" x14ac:dyDescent="0.2">
      <c r="A90" s="93">
        <v>0</v>
      </c>
      <c r="B90" s="30">
        <v>0</v>
      </c>
      <c r="C90" s="122">
        <v>0</v>
      </c>
      <c r="D90" s="93">
        <v>0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3">
        <v>0</v>
      </c>
      <c r="Q90" s="93">
        <v>0</v>
      </c>
      <c r="R90" s="93">
        <v>0</v>
      </c>
      <c r="S90" s="93">
        <v>0</v>
      </c>
      <c r="T90" s="93">
        <v>0</v>
      </c>
      <c r="U90" s="93">
        <v>0</v>
      </c>
      <c r="V90" s="93">
        <v>0</v>
      </c>
      <c r="W90" s="93">
        <v>0</v>
      </c>
      <c r="X90" s="93">
        <v>0</v>
      </c>
      <c r="Y90" s="93">
        <v>0</v>
      </c>
    </row>
    <row r="91" spans="1:25" x14ac:dyDescent="0.2">
      <c r="A91" s="93">
        <v>0</v>
      </c>
      <c r="B91" s="30">
        <v>0</v>
      </c>
      <c r="C91" s="122">
        <v>0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3">
        <v>0</v>
      </c>
      <c r="Q91" s="93">
        <v>0</v>
      </c>
      <c r="R91" s="93">
        <v>0</v>
      </c>
      <c r="S91" s="93">
        <v>0</v>
      </c>
      <c r="T91" s="93">
        <v>0</v>
      </c>
      <c r="U91" s="93">
        <v>0</v>
      </c>
      <c r="V91" s="93">
        <v>0</v>
      </c>
      <c r="W91" s="93">
        <v>0</v>
      </c>
      <c r="X91" s="93">
        <v>0</v>
      </c>
      <c r="Y91" s="93">
        <v>0</v>
      </c>
    </row>
    <row r="92" spans="1:25" x14ac:dyDescent="0.2">
      <c r="A92" s="93">
        <v>0</v>
      </c>
      <c r="B92" s="30">
        <v>0</v>
      </c>
      <c r="C92" s="122">
        <v>0</v>
      </c>
      <c r="D92" s="93">
        <v>0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3">
        <v>0</v>
      </c>
      <c r="Q92" s="93">
        <v>0</v>
      </c>
      <c r="R92" s="93">
        <v>0</v>
      </c>
      <c r="S92" s="93">
        <v>0</v>
      </c>
      <c r="T92" s="93">
        <v>0</v>
      </c>
      <c r="U92" s="93">
        <v>0</v>
      </c>
      <c r="V92" s="93">
        <v>0</v>
      </c>
      <c r="W92" s="93">
        <v>0</v>
      </c>
      <c r="X92" s="93">
        <v>0</v>
      </c>
      <c r="Y92" s="93">
        <v>0</v>
      </c>
    </row>
    <row r="93" spans="1:25" x14ac:dyDescent="0.2">
      <c r="A93" s="93">
        <v>0</v>
      </c>
      <c r="B93" s="30">
        <v>0</v>
      </c>
      <c r="C93" s="122">
        <v>0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  <c r="I93" s="93">
        <v>0</v>
      </c>
      <c r="J93" s="93">
        <v>0</v>
      </c>
      <c r="K93" s="93">
        <v>0</v>
      </c>
      <c r="L93" s="93">
        <v>0</v>
      </c>
      <c r="M93" s="93">
        <v>0</v>
      </c>
      <c r="N93" s="93">
        <v>0</v>
      </c>
      <c r="O93" s="93">
        <v>0</v>
      </c>
      <c r="P93" s="93">
        <v>0</v>
      </c>
      <c r="Q93" s="93">
        <v>0</v>
      </c>
      <c r="R93" s="93">
        <v>0</v>
      </c>
      <c r="S93" s="93">
        <v>0</v>
      </c>
      <c r="T93" s="93">
        <v>0</v>
      </c>
      <c r="U93" s="93">
        <v>0</v>
      </c>
      <c r="V93" s="93">
        <v>0</v>
      </c>
      <c r="W93" s="93">
        <v>0</v>
      </c>
      <c r="X93" s="93">
        <v>0</v>
      </c>
      <c r="Y93" s="93">
        <v>0</v>
      </c>
    </row>
    <row r="94" spans="1:25" x14ac:dyDescent="0.2">
      <c r="A94" s="93">
        <v>0</v>
      </c>
      <c r="B94" s="30">
        <v>0</v>
      </c>
      <c r="C94" s="122">
        <v>0</v>
      </c>
      <c r="D94" s="93">
        <v>0</v>
      </c>
      <c r="E94" s="93">
        <v>0</v>
      </c>
      <c r="F94" s="93">
        <v>0</v>
      </c>
      <c r="G94" s="93">
        <v>0</v>
      </c>
      <c r="H94" s="93">
        <v>0</v>
      </c>
      <c r="I94" s="93">
        <v>0</v>
      </c>
      <c r="J94" s="93">
        <v>0</v>
      </c>
      <c r="K94" s="93">
        <v>0</v>
      </c>
      <c r="L94" s="93">
        <v>0</v>
      </c>
      <c r="M94" s="93">
        <v>0</v>
      </c>
      <c r="N94" s="93">
        <v>0</v>
      </c>
      <c r="O94" s="93">
        <v>0</v>
      </c>
      <c r="P94" s="93">
        <v>0</v>
      </c>
      <c r="Q94" s="93">
        <v>0</v>
      </c>
      <c r="R94" s="93">
        <v>0</v>
      </c>
      <c r="S94" s="93">
        <v>0</v>
      </c>
      <c r="T94" s="93">
        <v>0</v>
      </c>
      <c r="U94" s="93">
        <v>0</v>
      </c>
      <c r="V94" s="93">
        <v>0</v>
      </c>
      <c r="W94" s="93">
        <v>0</v>
      </c>
      <c r="X94" s="93">
        <v>0</v>
      </c>
      <c r="Y94" s="93">
        <v>0</v>
      </c>
    </row>
    <row r="95" spans="1:25" x14ac:dyDescent="0.2">
      <c r="A95" s="93">
        <v>0</v>
      </c>
      <c r="B95" s="30">
        <v>0</v>
      </c>
      <c r="C95" s="122">
        <v>0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93">
        <v>0</v>
      </c>
      <c r="P95" s="93">
        <v>0</v>
      </c>
      <c r="Q95" s="93">
        <v>0</v>
      </c>
      <c r="R95" s="93">
        <v>0</v>
      </c>
      <c r="S95" s="93">
        <v>0</v>
      </c>
      <c r="T95" s="93">
        <v>0</v>
      </c>
      <c r="U95" s="93">
        <v>0</v>
      </c>
      <c r="V95" s="93">
        <v>0</v>
      </c>
      <c r="W95" s="93">
        <v>0</v>
      </c>
      <c r="X95" s="93">
        <v>0</v>
      </c>
      <c r="Y95" s="93">
        <v>0</v>
      </c>
    </row>
  </sheetData>
  <pageMargins left="0.75" right="0.75" top="1" bottom="1" header="0.5" footer="0.5"/>
  <pageSetup paperSize="8" scale="5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Q112"/>
  <sheetViews>
    <sheetView topLeftCell="A13" workbookViewId="0">
      <selection activeCell="H34" sqref="H34:K38"/>
    </sheetView>
  </sheetViews>
  <sheetFormatPr defaultRowHeight="15" x14ac:dyDescent="0.25"/>
  <cols>
    <col min="1" max="1" width="2.7109375" customWidth="1"/>
    <col min="2" max="19" width="4.7109375" customWidth="1"/>
    <col min="20" max="20" width="2.5703125" customWidth="1"/>
    <col min="21" max="52" width="4.7109375" customWidth="1"/>
  </cols>
  <sheetData>
    <row r="1" spans="1:43" ht="26.25" x14ac:dyDescent="0.4">
      <c r="A1" s="159"/>
      <c r="B1" s="242" t="s">
        <v>539</v>
      </c>
      <c r="C1" s="242"/>
      <c r="D1" s="159"/>
      <c r="E1" s="159"/>
      <c r="F1" s="161"/>
      <c r="G1" s="161"/>
      <c r="H1" s="161"/>
      <c r="I1" s="161"/>
      <c r="J1" s="161"/>
      <c r="K1" s="161"/>
      <c r="L1" s="161"/>
      <c r="M1" s="161"/>
      <c r="N1" s="159"/>
      <c r="O1" s="162" t="s">
        <v>540</v>
      </c>
      <c r="P1" s="159"/>
      <c r="Q1" s="159"/>
      <c r="R1" s="159"/>
      <c r="S1" s="159"/>
      <c r="T1" s="163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</row>
    <row r="2" spans="1:43" x14ac:dyDescent="0.25">
      <c r="A2" s="159"/>
      <c r="B2" s="243" t="s">
        <v>662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59"/>
      <c r="R2" s="159"/>
      <c r="S2" s="159"/>
      <c r="T2" s="163"/>
      <c r="U2" s="212"/>
      <c r="V2" s="211"/>
      <c r="W2" s="211"/>
      <c r="X2" s="211"/>
      <c r="Y2" s="211"/>
      <c r="Z2" s="211"/>
      <c r="AA2" s="211"/>
      <c r="AB2" s="211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</row>
    <row r="3" spans="1:43" x14ac:dyDescent="0.25">
      <c r="A3" s="159"/>
      <c r="P3" s="159" t="s">
        <v>205</v>
      </c>
      <c r="T3" s="163"/>
      <c r="U3" s="212"/>
      <c r="V3" s="211"/>
      <c r="W3" s="211"/>
      <c r="X3" s="211"/>
      <c r="Y3" s="211"/>
      <c r="Z3" s="211"/>
      <c r="AA3" s="211"/>
      <c r="AB3" s="211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</row>
    <row r="4" spans="1:43" x14ac:dyDescent="0.25">
      <c r="A4" s="159"/>
      <c r="P4" s="159" t="s">
        <v>206</v>
      </c>
      <c r="T4" s="163"/>
      <c r="U4" s="212"/>
      <c r="V4" s="211"/>
      <c r="W4" s="211"/>
      <c r="X4" s="211"/>
      <c r="Y4" s="211"/>
      <c r="Z4" s="211"/>
      <c r="AA4" s="211"/>
      <c r="AB4" s="211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</row>
    <row r="5" spans="1:43" x14ac:dyDescent="0.25">
      <c r="A5" s="159"/>
      <c r="T5" s="163"/>
      <c r="U5" s="212"/>
      <c r="V5" s="211"/>
      <c r="W5" s="211"/>
      <c r="X5" s="211"/>
      <c r="Y5" s="211"/>
      <c r="Z5" s="211"/>
      <c r="AA5" s="211"/>
      <c r="AB5" s="211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</row>
    <row r="6" spans="1:43" x14ac:dyDescent="0.25">
      <c r="A6" s="159"/>
      <c r="T6" s="163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</row>
    <row r="7" spans="1:43" x14ac:dyDescent="0.25">
      <c r="A7" s="159"/>
      <c r="T7" s="163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</row>
    <row r="8" spans="1:43" ht="15.75" thickBot="1" x14ac:dyDescent="0.3">
      <c r="A8" s="159"/>
      <c r="B8" s="2" t="s">
        <v>663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63"/>
      <c r="U8" s="2" t="s">
        <v>664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</row>
    <row r="9" spans="1:43" ht="15.75" thickTop="1" x14ac:dyDescent="0.25">
      <c r="A9" s="159"/>
      <c r="B9" s="257" t="s">
        <v>542</v>
      </c>
      <c r="C9" s="258"/>
      <c r="D9" s="258"/>
      <c r="E9" s="258"/>
      <c r="F9" s="258"/>
      <c r="G9" s="258"/>
      <c r="H9" s="258"/>
      <c r="I9" s="258"/>
      <c r="J9" s="258"/>
      <c r="K9" s="259" t="s">
        <v>543</v>
      </c>
      <c r="L9" s="259"/>
      <c r="M9" s="259"/>
      <c r="N9" s="260">
        <v>1</v>
      </c>
      <c r="O9" s="260"/>
      <c r="P9" s="261" t="str">
        <f>IF(0.5&gt;N9,"wrong",IF(N9&gt;2,"wrong","OK"))</f>
        <v>OK</v>
      </c>
      <c r="Q9" s="261"/>
      <c r="R9" s="262"/>
      <c r="S9" s="263"/>
      <c r="T9" s="163"/>
      <c r="U9" s="264" t="s">
        <v>554</v>
      </c>
      <c r="V9" s="244"/>
      <c r="W9" s="244"/>
      <c r="X9" s="244"/>
      <c r="Y9" s="244"/>
      <c r="Z9" s="244"/>
      <c r="AA9" s="244"/>
      <c r="AB9" s="244"/>
      <c r="AC9" s="244" t="s">
        <v>555</v>
      </c>
      <c r="AD9" s="244"/>
      <c r="AE9" s="245">
        <v>1</v>
      </c>
      <c r="AF9" s="245"/>
      <c r="AG9" s="246" t="str">
        <f>IF(AE9&gt;1,"wrong","OK")</f>
        <v>OK</v>
      </c>
      <c r="AH9" s="246"/>
      <c r="AI9" s="247" t="s">
        <v>556</v>
      </c>
      <c r="AJ9" s="247"/>
      <c r="AK9" s="247"/>
      <c r="AL9" s="248"/>
      <c r="AM9" s="159"/>
      <c r="AN9" s="159"/>
      <c r="AO9" s="159"/>
      <c r="AP9" s="159"/>
      <c r="AQ9" s="159"/>
    </row>
    <row r="10" spans="1:43" x14ac:dyDescent="0.25">
      <c r="A10" s="159"/>
      <c r="B10" s="249" t="s">
        <v>544</v>
      </c>
      <c r="C10" s="250"/>
      <c r="D10" s="250"/>
      <c r="E10" s="250"/>
      <c r="F10" s="250"/>
      <c r="G10" s="250"/>
      <c r="H10" s="250"/>
      <c r="I10" s="250"/>
      <c r="J10" s="250"/>
      <c r="K10" s="250" t="s">
        <v>545</v>
      </c>
      <c r="L10" s="250"/>
      <c r="M10" s="250"/>
      <c r="N10" s="251">
        <v>1100</v>
      </c>
      <c r="O10" s="251"/>
      <c r="P10" s="252">
        <f>N10/3.6</f>
        <v>305.55555555555554</v>
      </c>
      <c r="Q10" s="252"/>
      <c r="R10" s="253" t="str">
        <f>"="&amp;INT(N10/3.6+0.5)&amp;" l/s"</f>
        <v>=306 l/s</v>
      </c>
      <c r="S10" s="254"/>
      <c r="T10" s="163"/>
      <c r="U10" s="255" t="s">
        <v>557</v>
      </c>
      <c r="V10" s="256"/>
      <c r="W10" s="256"/>
      <c r="X10" s="256"/>
      <c r="Y10" s="256"/>
      <c r="Z10" s="256"/>
      <c r="AA10" s="256"/>
      <c r="AB10" s="256"/>
      <c r="AC10" s="256" t="s">
        <v>558</v>
      </c>
      <c r="AD10" s="256"/>
      <c r="AE10" s="265">
        <f>P34</f>
        <v>0</v>
      </c>
      <c r="AF10" s="266"/>
      <c r="AG10" s="267" t="str">
        <f>IF(0&gt;AE10,"wrong",IF(AE10&gt;6,"wrong","OK"))</f>
        <v>OK</v>
      </c>
      <c r="AH10" s="267"/>
      <c r="AI10" s="268"/>
      <c r="AJ10" s="268"/>
      <c r="AK10" s="268"/>
      <c r="AL10" s="269"/>
      <c r="AM10" s="159"/>
      <c r="AN10" s="159"/>
      <c r="AO10" s="159"/>
      <c r="AP10" s="159"/>
      <c r="AQ10" s="159"/>
    </row>
    <row r="11" spans="1:43" x14ac:dyDescent="0.25">
      <c r="A11" s="159"/>
      <c r="B11" s="249" t="s">
        <v>546</v>
      </c>
      <c r="C11" s="250"/>
      <c r="D11" s="250"/>
      <c r="E11" s="250"/>
      <c r="F11" s="250"/>
      <c r="G11" s="250"/>
      <c r="H11" s="250"/>
      <c r="I11" s="250"/>
      <c r="J11" s="250"/>
      <c r="K11" s="250" t="s">
        <v>547</v>
      </c>
      <c r="L11" s="250"/>
      <c r="M11" s="250"/>
      <c r="N11" s="251">
        <v>33</v>
      </c>
      <c r="O11" s="251"/>
      <c r="P11" s="280"/>
      <c r="Q11" s="280"/>
      <c r="R11" s="250"/>
      <c r="S11" s="272"/>
      <c r="T11" s="163"/>
      <c r="U11" s="255" t="s">
        <v>560</v>
      </c>
      <c r="V11" s="256"/>
      <c r="W11" s="256"/>
      <c r="X11" s="256"/>
      <c r="Y11" s="256"/>
      <c r="Z11" s="256"/>
      <c r="AA11" s="256"/>
      <c r="AB11" s="256"/>
      <c r="AC11" s="256" t="s">
        <v>561</v>
      </c>
      <c r="AD11" s="256"/>
      <c r="AE11" s="281"/>
      <c r="AF11" s="281"/>
      <c r="AG11" s="267" t="str">
        <f>IF(AE11&lt;1.1*$K$89,"Wrong !","OK")</f>
        <v>Wrong !</v>
      </c>
      <c r="AH11" s="267"/>
      <c r="AI11" s="270" t="str">
        <f>ROUND(1.1*$K$89,1)&amp;" kW"</f>
        <v>123.6 kW</v>
      </c>
      <c r="AJ11" s="270"/>
      <c r="AK11" s="270"/>
      <c r="AL11" s="271"/>
      <c r="AM11" s="159"/>
      <c r="AN11" s="159"/>
      <c r="AO11" s="159"/>
      <c r="AP11" s="159"/>
      <c r="AQ11" s="159"/>
    </row>
    <row r="12" spans="1:43" ht="15.75" thickBot="1" x14ac:dyDescent="0.3">
      <c r="A12" s="159"/>
      <c r="B12" s="249" t="s">
        <v>548</v>
      </c>
      <c r="C12" s="250"/>
      <c r="D12" s="250"/>
      <c r="E12" s="250"/>
      <c r="F12" s="250"/>
      <c r="G12" s="250"/>
      <c r="H12" s="250"/>
      <c r="I12" s="250"/>
      <c r="J12" s="250"/>
      <c r="K12" s="250" t="s">
        <v>549</v>
      </c>
      <c r="L12" s="250"/>
      <c r="M12" s="250"/>
      <c r="N12" s="251">
        <v>44</v>
      </c>
      <c r="O12" s="251"/>
      <c r="P12" s="252" t="str">
        <f>IF(N12&gt;N11,"OK","wrong")</f>
        <v>OK</v>
      </c>
      <c r="Q12" s="252"/>
      <c r="R12" s="250"/>
      <c r="S12" s="272"/>
      <c r="T12" s="163"/>
      <c r="U12" s="273" t="s">
        <v>584</v>
      </c>
      <c r="V12" s="274"/>
      <c r="W12" s="274"/>
      <c r="X12" s="274"/>
      <c r="Y12" s="274"/>
      <c r="Z12" s="274"/>
      <c r="AA12" s="274"/>
      <c r="AB12" s="274"/>
      <c r="AC12" s="275" t="s">
        <v>585</v>
      </c>
      <c r="AD12" s="275"/>
      <c r="AE12" s="276">
        <v>0.97499999999999998</v>
      </c>
      <c r="AF12" s="276"/>
      <c r="AG12" s="277" t="str">
        <f>IF(AE12&gt;100,"wrong","OK")</f>
        <v>OK</v>
      </c>
      <c r="AH12" s="277"/>
      <c r="AI12" s="278"/>
      <c r="AJ12" s="278"/>
      <c r="AK12" s="278"/>
      <c r="AL12" s="279"/>
      <c r="AM12" s="159"/>
      <c r="AN12" s="159"/>
      <c r="AO12" s="159"/>
      <c r="AP12" s="159"/>
      <c r="AQ12" s="159"/>
    </row>
    <row r="13" spans="1:43" ht="15.75" thickTop="1" x14ac:dyDescent="0.25">
      <c r="A13" s="159"/>
      <c r="B13" s="249" t="s">
        <v>550</v>
      </c>
      <c r="C13" s="250"/>
      <c r="D13" s="250"/>
      <c r="E13" s="250"/>
      <c r="F13" s="250"/>
      <c r="G13" s="250"/>
      <c r="H13" s="250"/>
      <c r="I13" s="250"/>
      <c r="J13" s="250"/>
      <c r="K13" s="250" t="s">
        <v>551</v>
      </c>
      <c r="L13" s="250"/>
      <c r="M13" s="250"/>
      <c r="N13" s="251">
        <v>1</v>
      </c>
      <c r="O13" s="251"/>
      <c r="P13" s="252" t="str">
        <f>IF(N13&lt;N11,"OK","wrong")</f>
        <v>OK</v>
      </c>
      <c r="Q13" s="252"/>
      <c r="R13" s="250"/>
      <c r="S13" s="272"/>
      <c r="T13" s="163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</row>
    <row r="14" spans="1:43" x14ac:dyDescent="0.25">
      <c r="A14" s="159"/>
      <c r="B14" s="249" t="s">
        <v>552</v>
      </c>
      <c r="C14" s="250"/>
      <c r="D14" s="250"/>
      <c r="E14" s="250"/>
      <c r="F14" s="250"/>
      <c r="G14" s="250"/>
      <c r="H14" s="250"/>
      <c r="I14" s="250"/>
      <c r="J14" s="250"/>
      <c r="K14" s="282" t="s">
        <v>553</v>
      </c>
      <c r="L14" s="282"/>
      <c r="M14" s="282"/>
      <c r="N14" s="283">
        <v>0.88</v>
      </c>
      <c r="O14" s="283"/>
      <c r="P14" s="252" t="str">
        <f>IF(N14&gt;1,"wrong","OK")</f>
        <v>OK</v>
      </c>
      <c r="Q14" s="252"/>
      <c r="R14" s="250"/>
      <c r="S14" s="272"/>
      <c r="T14" s="163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</row>
    <row r="15" spans="1:43" ht="15.75" thickBot="1" x14ac:dyDescent="0.3">
      <c r="A15" s="159"/>
      <c r="B15" s="249" t="s">
        <v>562</v>
      </c>
      <c r="C15" s="250"/>
      <c r="D15" s="250"/>
      <c r="E15" s="250"/>
      <c r="F15" s="250"/>
      <c r="G15" s="250"/>
      <c r="H15" s="250"/>
      <c r="I15" s="250"/>
      <c r="J15" s="250"/>
      <c r="K15" s="250" t="s">
        <v>563</v>
      </c>
      <c r="L15" s="250"/>
      <c r="M15" s="250"/>
      <c r="N15" s="251">
        <v>400</v>
      </c>
      <c r="O15" s="251"/>
      <c r="P15" s="252" t="str">
        <f>IF(N15=400,"OK",IF(N15=500,"OK",IF(N15=690,"OK","wrong")))</f>
        <v>OK</v>
      </c>
      <c r="Q15" s="252"/>
      <c r="R15" s="250"/>
      <c r="S15" s="272"/>
      <c r="T15" s="163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</row>
    <row r="16" spans="1:43" ht="15.75" thickTop="1" x14ac:dyDescent="0.25">
      <c r="A16" s="159"/>
      <c r="B16" s="249" t="s">
        <v>573</v>
      </c>
      <c r="C16" s="250"/>
      <c r="D16" s="250"/>
      <c r="E16" s="250"/>
      <c r="F16" s="250"/>
      <c r="G16" s="250"/>
      <c r="H16" s="250"/>
      <c r="I16" s="250"/>
      <c r="J16" s="250"/>
      <c r="K16" s="282" t="s">
        <v>574</v>
      </c>
      <c r="L16" s="282"/>
      <c r="M16" s="282"/>
      <c r="N16" s="284">
        <v>0.95</v>
      </c>
      <c r="O16" s="284"/>
      <c r="P16" s="252" t="str">
        <f>IF(N16&gt;100,"wrong","OK")</f>
        <v>OK</v>
      </c>
      <c r="Q16" s="252"/>
      <c r="R16" s="250"/>
      <c r="S16" s="272"/>
      <c r="T16" s="163"/>
      <c r="U16" s="159"/>
      <c r="V16" s="159"/>
      <c r="W16" s="164" t="s">
        <v>596</v>
      </c>
      <c r="X16" s="165"/>
      <c r="Y16" s="165"/>
      <c r="Z16" s="165"/>
      <c r="AA16" s="165"/>
      <c r="AB16" s="165"/>
      <c r="AC16" s="165"/>
      <c r="AD16" s="166"/>
      <c r="AE16" s="159"/>
      <c r="AF16" s="159"/>
      <c r="AG16" s="159"/>
      <c r="AH16" s="210" t="s">
        <v>669</v>
      </c>
      <c r="AI16" s="208"/>
      <c r="AJ16" s="208" t="s">
        <v>607</v>
      </c>
      <c r="AK16" s="209"/>
      <c r="AL16" s="159"/>
      <c r="AM16" s="159"/>
      <c r="AN16" s="159"/>
      <c r="AO16" s="159"/>
      <c r="AP16" s="159"/>
      <c r="AQ16" s="159"/>
    </row>
    <row r="17" spans="1:43" x14ac:dyDescent="0.25">
      <c r="A17" s="159"/>
      <c r="B17" s="249" t="s">
        <v>594</v>
      </c>
      <c r="C17" s="250"/>
      <c r="D17" s="250"/>
      <c r="E17" s="250"/>
      <c r="F17" s="250"/>
      <c r="G17" s="250"/>
      <c r="H17" s="250"/>
      <c r="I17" s="250"/>
      <c r="J17" s="250"/>
      <c r="K17" s="250" t="s">
        <v>595</v>
      </c>
      <c r="L17" s="250"/>
      <c r="M17" s="250"/>
      <c r="N17" s="285">
        <v>8760</v>
      </c>
      <c r="O17" s="285"/>
      <c r="P17" s="252" t="str">
        <f>IF(N17&gt;8760,"wrong","OK")</f>
        <v>OK</v>
      </c>
      <c r="Q17" s="252"/>
      <c r="R17" s="250"/>
      <c r="S17" s="272"/>
      <c r="T17" s="163"/>
      <c r="U17" s="159"/>
      <c r="V17" s="159"/>
      <c r="W17" s="286" t="s">
        <v>603</v>
      </c>
      <c r="X17" s="287"/>
      <c r="Y17" s="287"/>
      <c r="Z17" s="287"/>
      <c r="AA17" s="288" t="str">
        <f>IF(ISERROR(AH18)=TRUE,"-",AH18)</f>
        <v>Throttling control</v>
      </c>
      <c r="AB17" s="288"/>
      <c r="AC17" s="288"/>
      <c r="AD17" s="289"/>
      <c r="AE17" s="159"/>
      <c r="AF17" s="159"/>
      <c r="AG17" s="159"/>
      <c r="AH17" s="441" t="s">
        <v>666</v>
      </c>
      <c r="AI17" s="442"/>
      <c r="AJ17" s="442"/>
      <c r="AK17" s="443"/>
      <c r="AL17" s="159"/>
      <c r="AM17" s="159"/>
      <c r="AN17" s="159"/>
      <c r="AO17" s="159"/>
      <c r="AP17" s="159"/>
      <c r="AQ17" s="159"/>
    </row>
    <row r="18" spans="1:43" ht="15.75" thickBot="1" x14ac:dyDescent="0.3">
      <c r="A18" s="159"/>
      <c r="B18" s="290" t="s">
        <v>601</v>
      </c>
      <c r="C18" s="291"/>
      <c r="D18" s="291"/>
      <c r="E18" s="291"/>
      <c r="F18" s="291"/>
      <c r="G18" s="291"/>
      <c r="H18" s="291"/>
      <c r="I18" s="291"/>
      <c r="J18" s="291"/>
      <c r="K18" s="291" t="s">
        <v>602</v>
      </c>
      <c r="L18" s="291"/>
      <c r="M18" s="291"/>
      <c r="N18" s="292">
        <v>0.1</v>
      </c>
      <c r="O18" s="292"/>
      <c r="P18" s="293"/>
      <c r="Q18" s="293"/>
      <c r="R18" s="291"/>
      <c r="S18" s="294"/>
      <c r="T18" s="163"/>
      <c r="U18" s="159"/>
      <c r="V18" s="159"/>
      <c r="W18" s="286" t="s">
        <v>607</v>
      </c>
      <c r="X18" s="287"/>
      <c r="Y18" s="287"/>
      <c r="Z18" s="287"/>
      <c r="AA18" s="295" t="s">
        <v>607</v>
      </c>
      <c r="AB18" s="295"/>
      <c r="AC18" s="295"/>
      <c r="AD18" s="296"/>
      <c r="AE18" s="159"/>
      <c r="AF18" s="159"/>
      <c r="AG18" s="159"/>
      <c r="AH18" s="444" t="str">
        <f>HLOOKUP(B$34,J$40:Q$44,5)</f>
        <v>Throttling control</v>
      </c>
      <c r="AI18" s="445"/>
      <c r="AJ18" s="445"/>
      <c r="AK18" s="446"/>
      <c r="AL18" s="159"/>
      <c r="AM18" s="159"/>
      <c r="AN18" s="159"/>
      <c r="AO18" s="159"/>
      <c r="AP18" s="159"/>
      <c r="AQ18" s="159"/>
    </row>
    <row r="19" spans="1:43" ht="15.75" thickTop="1" x14ac:dyDescent="0.2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3"/>
      <c r="U19" s="159"/>
      <c r="V19" s="159"/>
      <c r="W19" s="300">
        <f t="shared" ref="W19:W27" si="0">U47*$L22/100*$N$17</f>
        <v>0</v>
      </c>
      <c r="X19" s="301"/>
      <c r="Y19" s="301"/>
      <c r="Z19" s="301"/>
      <c r="AA19" s="301">
        <f t="shared" ref="AA19:AA27" si="1">AH20*$L22*$N$17/100</f>
        <v>0</v>
      </c>
      <c r="AB19" s="301"/>
      <c r="AC19" s="301"/>
      <c r="AD19" s="302"/>
      <c r="AE19" s="159"/>
      <c r="AF19" s="159"/>
      <c r="AG19" s="159"/>
      <c r="AH19" s="447" t="s">
        <v>608</v>
      </c>
      <c r="AI19" s="448"/>
      <c r="AJ19" s="448"/>
      <c r="AK19" s="449"/>
      <c r="AL19" s="159"/>
      <c r="AM19" s="159"/>
      <c r="AN19" s="159"/>
      <c r="AO19" s="159"/>
      <c r="AP19" s="159"/>
      <c r="AQ19" s="159"/>
    </row>
    <row r="20" spans="1:43" ht="15.75" thickBot="1" x14ac:dyDescent="0.3">
      <c r="A20" s="159"/>
      <c r="B20" s="2" t="s">
        <v>665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3"/>
      <c r="U20" s="159"/>
      <c r="V20" s="159"/>
      <c r="W20" s="300">
        <f t="shared" si="0"/>
        <v>2413.8660634972216</v>
      </c>
      <c r="X20" s="301"/>
      <c r="Y20" s="301"/>
      <c r="Z20" s="301"/>
      <c r="AA20" s="301">
        <f t="shared" si="1"/>
        <v>34286.917433319075</v>
      </c>
      <c r="AB20" s="301"/>
      <c r="AC20" s="301"/>
      <c r="AD20" s="302"/>
      <c r="AE20" s="159"/>
      <c r="AF20" s="159"/>
      <c r="AG20" s="159"/>
      <c r="AH20" s="438">
        <f t="shared" ref="AH20:AH28" si="2">HLOOKUP(B$34,J$40:Q$55,I76)</f>
        <v>73.876096491228083</v>
      </c>
      <c r="AI20" s="439"/>
      <c r="AJ20" s="439"/>
      <c r="AK20" s="440"/>
      <c r="AL20" s="159"/>
      <c r="AM20" s="159"/>
      <c r="AN20" s="159"/>
      <c r="AO20" s="159"/>
      <c r="AP20" s="159"/>
      <c r="AQ20" s="159"/>
    </row>
    <row r="21" spans="1:43" ht="15.75" thickTop="1" x14ac:dyDescent="0.25">
      <c r="A21" s="159"/>
      <c r="B21" s="167">
        <v>0.1</v>
      </c>
      <c r="C21" s="258"/>
      <c r="D21" s="258"/>
      <c r="E21" s="258"/>
      <c r="F21" s="258"/>
      <c r="G21" s="258"/>
      <c r="H21" s="258"/>
      <c r="I21" s="258" t="s">
        <v>604</v>
      </c>
      <c r="J21" s="258"/>
      <c r="K21" s="258"/>
      <c r="L21" s="258" t="s">
        <v>605</v>
      </c>
      <c r="M21" s="258"/>
      <c r="N21" s="303" t="s">
        <v>606</v>
      </c>
      <c r="O21" s="304"/>
      <c r="P21" s="159" t="s">
        <v>204</v>
      </c>
      <c r="Q21" s="159" t="s">
        <v>205</v>
      </c>
      <c r="R21" s="159" t="s">
        <v>206</v>
      </c>
      <c r="S21" s="159"/>
      <c r="T21" s="163"/>
      <c r="U21" s="159"/>
      <c r="V21" s="159"/>
      <c r="W21" s="300">
        <f t="shared" si="0"/>
        <v>9505.2148119096491</v>
      </c>
      <c r="X21" s="301"/>
      <c r="Y21" s="301"/>
      <c r="Z21" s="301"/>
      <c r="AA21" s="301">
        <f t="shared" si="1"/>
        <v>72662.973222530025</v>
      </c>
      <c r="AB21" s="301"/>
      <c r="AC21" s="301"/>
      <c r="AD21" s="302"/>
      <c r="AE21" s="159"/>
      <c r="AF21" s="159"/>
      <c r="AG21" s="159"/>
      <c r="AH21" s="438">
        <f t="shared" si="2"/>
        <v>78.280633409404288</v>
      </c>
      <c r="AI21" s="439"/>
      <c r="AJ21" s="439"/>
      <c r="AK21" s="440"/>
      <c r="AL21" s="159"/>
      <c r="AM21" s="159"/>
      <c r="AN21" s="159"/>
      <c r="AO21" s="159"/>
      <c r="AP21" s="159"/>
      <c r="AQ21" s="159"/>
    </row>
    <row r="22" spans="1:43" x14ac:dyDescent="0.25">
      <c r="A22" s="159"/>
      <c r="B22" s="168">
        <f t="shared" ref="B22:B30" si="3">B21+0.1</f>
        <v>0.2</v>
      </c>
      <c r="C22" s="250"/>
      <c r="D22" s="250"/>
      <c r="E22" s="250"/>
      <c r="F22" s="250"/>
      <c r="G22" s="250"/>
      <c r="H22" s="250"/>
      <c r="I22" s="253" t="str">
        <f>"20%     "&amp;0.2*$N$10</f>
        <v>20%     220</v>
      </c>
      <c r="J22" s="253"/>
      <c r="K22" s="253"/>
      <c r="L22" s="297">
        <v>0</v>
      </c>
      <c r="M22" s="297"/>
      <c r="N22" s="298" t="str">
        <f>"%= "&amp;$L$22*$N$17/100</f>
        <v>%= 0</v>
      </c>
      <c r="O22" s="299"/>
      <c r="P22" s="159"/>
      <c r="Q22" s="159"/>
      <c r="R22" s="159"/>
      <c r="S22" s="159"/>
      <c r="T22" s="163"/>
      <c r="U22" s="159"/>
      <c r="V22" s="159"/>
      <c r="W22" s="300">
        <f t="shared" si="0"/>
        <v>25099.185381764913</v>
      </c>
      <c r="X22" s="301"/>
      <c r="Y22" s="301"/>
      <c r="Z22" s="301"/>
      <c r="AA22" s="301">
        <f t="shared" si="1"/>
        <v>115563.32236842107</v>
      </c>
      <c r="AB22" s="301"/>
      <c r="AC22" s="301"/>
      <c r="AD22" s="302"/>
      <c r="AE22" s="159"/>
      <c r="AF22" s="159"/>
      <c r="AG22" s="159"/>
      <c r="AH22" s="438">
        <f t="shared" si="2"/>
        <v>82.948599569098207</v>
      </c>
      <c r="AI22" s="439"/>
      <c r="AJ22" s="439"/>
      <c r="AK22" s="440"/>
      <c r="AL22" s="159"/>
      <c r="AM22" s="159"/>
      <c r="AN22" s="159"/>
      <c r="AO22" s="159"/>
      <c r="AP22" s="159"/>
      <c r="AQ22" s="159"/>
    </row>
    <row r="23" spans="1:43" x14ac:dyDescent="0.25">
      <c r="A23" s="159"/>
      <c r="B23" s="168">
        <f t="shared" si="3"/>
        <v>0.30000000000000004</v>
      </c>
      <c r="C23" s="250"/>
      <c r="D23" s="250"/>
      <c r="E23" s="250"/>
      <c r="F23" s="250"/>
      <c r="G23" s="250"/>
      <c r="H23" s="250"/>
      <c r="I23" s="253" t="str">
        <f>"30%     "&amp;0.3*$N$10</f>
        <v>30%     330</v>
      </c>
      <c r="J23" s="253"/>
      <c r="K23" s="253"/>
      <c r="L23" s="297">
        <v>5</v>
      </c>
      <c r="M23" s="297"/>
      <c r="N23" s="298" t="str">
        <f>"%= "&amp;$L$23*$N$17/100</f>
        <v>%= 438</v>
      </c>
      <c r="O23" s="299"/>
      <c r="P23" s="159"/>
      <c r="Q23" s="159"/>
      <c r="R23" s="159"/>
      <c r="S23" s="159"/>
      <c r="T23" s="163"/>
      <c r="U23" s="159"/>
      <c r="V23" s="159"/>
      <c r="W23" s="300">
        <f t="shared" si="0"/>
        <v>53924.368206583145</v>
      </c>
      <c r="X23" s="301"/>
      <c r="Y23" s="301"/>
      <c r="Z23" s="301"/>
      <c r="AA23" s="301">
        <f t="shared" si="1"/>
        <v>163586.30299707604</v>
      </c>
      <c r="AB23" s="301"/>
      <c r="AC23" s="301"/>
      <c r="AD23" s="302"/>
      <c r="AE23" s="159"/>
      <c r="AF23" s="159"/>
      <c r="AG23" s="159"/>
      <c r="AH23" s="438">
        <f t="shared" si="2"/>
        <v>87.947733918128677</v>
      </c>
      <c r="AI23" s="439"/>
      <c r="AJ23" s="439"/>
      <c r="AK23" s="440"/>
      <c r="AL23" s="159"/>
      <c r="AM23" s="159"/>
      <c r="AN23" s="159"/>
      <c r="AO23" s="159"/>
      <c r="AP23" s="159"/>
      <c r="AQ23" s="159"/>
    </row>
    <row r="24" spans="1:43" x14ac:dyDescent="0.25">
      <c r="A24" s="159"/>
      <c r="B24" s="168">
        <f t="shared" si="3"/>
        <v>0.4</v>
      </c>
      <c r="C24" s="250" t="s">
        <v>610</v>
      </c>
      <c r="D24" s="250"/>
      <c r="E24" s="250"/>
      <c r="F24" s="250"/>
      <c r="G24" s="250"/>
      <c r="H24" s="250"/>
      <c r="I24" s="253" t="str">
        <f>"40%     "&amp;0.4*$N$10</f>
        <v>40%     440</v>
      </c>
      <c r="J24" s="253"/>
      <c r="K24" s="253"/>
      <c r="L24" s="297">
        <v>10</v>
      </c>
      <c r="M24" s="297"/>
      <c r="N24" s="298" t="str">
        <f>"%= "&amp;$L$24*$N$17/100</f>
        <v>%= 876</v>
      </c>
      <c r="O24" s="299"/>
      <c r="P24" s="159"/>
      <c r="Q24" s="159"/>
      <c r="R24" s="159"/>
      <c r="S24" s="159"/>
      <c r="T24" s="163"/>
      <c r="U24" s="159"/>
      <c r="V24" s="159"/>
      <c r="W24" s="300">
        <f t="shared" si="0"/>
        <v>80533.235443102778</v>
      </c>
      <c r="X24" s="301"/>
      <c r="Y24" s="301"/>
      <c r="Z24" s="301"/>
      <c r="AA24" s="301">
        <f t="shared" si="1"/>
        <v>174062.27313974596</v>
      </c>
      <c r="AB24" s="301"/>
      <c r="AC24" s="301"/>
      <c r="AD24" s="302"/>
      <c r="AE24" s="159"/>
      <c r="AF24" s="159"/>
      <c r="AG24" s="159"/>
      <c r="AH24" s="438">
        <f t="shared" si="2"/>
        <v>93.371177509746587</v>
      </c>
      <c r="AI24" s="439"/>
      <c r="AJ24" s="439"/>
      <c r="AK24" s="440"/>
      <c r="AL24" s="159"/>
      <c r="AM24" s="159"/>
      <c r="AN24" s="159"/>
      <c r="AO24" s="159"/>
      <c r="AP24" s="159"/>
      <c r="AQ24" s="159"/>
    </row>
    <row r="25" spans="1:43" x14ac:dyDescent="0.25">
      <c r="A25" s="159"/>
      <c r="B25" s="168">
        <f t="shared" si="3"/>
        <v>0.5</v>
      </c>
      <c r="C25" s="250" t="s">
        <v>611</v>
      </c>
      <c r="D25" s="250"/>
      <c r="E25" s="250"/>
      <c r="F25" s="250"/>
      <c r="G25" s="250"/>
      <c r="H25" s="250"/>
      <c r="I25" s="253" t="str">
        <f>"50%     "&amp;0.5*$N$10</f>
        <v>50%     550</v>
      </c>
      <c r="J25" s="253"/>
      <c r="K25" s="253"/>
      <c r="L25" s="297">
        <v>15</v>
      </c>
      <c r="M25" s="297"/>
      <c r="N25" s="298" t="str">
        <f>"%= "&amp;$L$25*$N$17/100</f>
        <v>%= 1314</v>
      </c>
      <c r="O25" s="299"/>
      <c r="P25" s="159"/>
      <c r="Q25" s="159"/>
      <c r="R25" s="159"/>
      <c r="S25" s="159"/>
      <c r="T25" s="163"/>
      <c r="U25" s="159"/>
      <c r="V25" s="159"/>
      <c r="W25" s="300">
        <f t="shared" si="0"/>
        <v>86620.29638004188</v>
      </c>
      <c r="X25" s="301"/>
      <c r="Y25" s="301"/>
      <c r="Z25" s="301"/>
      <c r="AA25" s="301">
        <f t="shared" si="1"/>
        <v>139387.14574898791</v>
      </c>
      <c r="AB25" s="301"/>
      <c r="AC25" s="301"/>
      <c r="AD25" s="302"/>
      <c r="AE25" s="159"/>
      <c r="AF25" s="159"/>
      <c r="AG25" s="159"/>
      <c r="AH25" s="438">
        <f t="shared" si="2"/>
        <v>99.350612522686063</v>
      </c>
      <c r="AI25" s="439"/>
      <c r="AJ25" s="439"/>
      <c r="AK25" s="440"/>
      <c r="AL25" s="159"/>
      <c r="AM25" s="159"/>
      <c r="AN25" s="159"/>
      <c r="AO25" s="159"/>
      <c r="AP25" s="159"/>
      <c r="AQ25" s="159"/>
    </row>
    <row r="26" spans="1:43" x14ac:dyDescent="0.25">
      <c r="A26" s="159"/>
      <c r="B26" s="168">
        <f t="shared" si="3"/>
        <v>0.6</v>
      </c>
      <c r="C26" s="250" t="s">
        <v>612</v>
      </c>
      <c r="D26" s="250"/>
      <c r="E26" s="250"/>
      <c r="F26" s="250"/>
      <c r="G26" s="250"/>
      <c r="H26" s="250"/>
      <c r="I26" s="253" t="str">
        <f>"60%     "&amp;0.6*$N$10</f>
        <v>60%     660</v>
      </c>
      <c r="J26" s="253"/>
      <c r="K26" s="253"/>
      <c r="L26" s="297">
        <v>20</v>
      </c>
      <c r="M26" s="297"/>
      <c r="N26" s="298" t="str">
        <f>"%= "&amp;$L$26*$N$17/100</f>
        <v>%= 1752</v>
      </c>
      <c r="O26" s="299"/>
      <c r="P26" s="159"/>
      <c r="Q26" s="159"/>
      <c r="R26" s="159"/>
      <c r="S26" s="159"/>
      <c r="T26" s="163"/>
      <c r="U26" s="159"/>
      <c r="V26" s="159"/>
      <c r="W26" s="300">
        <f t="shared" si="0"/>
        <v>79579.502190976331</v>
      </c>
      <c r="X26" s="301"/>
      <c r="Y26" s="301"/>
      <c r="Z26" s="301"/>
      <c r="AA26" s="301">
        <f t="shared" si="1"/>
        <v>99092.31315789478</v>
      </c>
      <c r="AB26" s="301"/>
      <c r="AC26" s="301"/>
      <c r="AD26" s="302"/>
      <c r="AE26" s="159"/>
      <c r="AF26" s="159"/>
      <c r="AG26" s="159"/>
      <c r="AH26" s="438">
        <f t="shared" si="2"/>
        <v>106.07849752586598</v>
      </c>
      <c r="AI26" s="439"/>
      <c r="AJ26" s="439"/>
      <c r="AK26" s="440"/>
      <c r="AL26" s="159"/>
      <c r="AM26" s="159"/>
      <c r="AN26" s="159"/>
      <c r="AO26" s="159"/>
      <c r="AP26" s="159"/>
      <c r="AQ26" s="159"/>
    </row>
    <row r="27" spans="1:43" x14ac:dyDescent="0.25">
      <c r="A27" s="159"/>
      <c r="B27" s="168">
        <f t="shared" si="3"/>
        <v>0.7</v>
      </c>
      <c r="C27" s="250" t="s">
        <v>613</v>
      </c>
      <c r="D27" s="250"/>
      <c r="E27" s="250"/>
      <c r="F27" s="250"/>
      <c r="G27" s="250"/>
      <c r="H27" s="250"/>
      <c r="I27" s="253" t="str">
        <f>"70%     "&amp;0.7*$N$10</f>
        <v>70%     770</v>
      </c>
      <c r="J27" s="253"/>
      <c r="K27" s="253"/>
      <c r="L27" s="297">
        <v>20</v>
      </c>
      <c r="M27" s="297"/>
      <c r="N27" s="298" t="str">
        <f>"%= "&amp;$L$27*$N$17/100</f>
        <v>%= 1752</v>
      </c>
      <c r="O27" s="299"/>
      <c r="P27" s="159"/>
      <c r="Q27" s="159"/>
      <c r="R27" s="159"/>
      <c r="S27" s="159"/>
      <c r="T27" s="163"/>
      <c r="U27" s="159"/>
      <c r="V27" s="159"/>
      <c r="W27" s="300">
        <f t="shared" si="0"/>
        <v>53099.86504723347</v>
      </c>
      <c r="X27" s="301"/>
      <c r="Y27" s="301"/>
      <c r="Z27" s="301"/>
      <c r="AA27" s="301">
        <f t="shared" si="1"/>
        <v>51772.368421052626</v>
      </c>
      <c r="AB27" s="301"/>
      <c r="AC27" s="301"/>
      <c r="AD27" s="302"/>
      <c r="AE27" s="159"/>
      <c r="AF27" s="159"/>
      <c r="AG27" s="159"/>
      <c r="AH27" s="438">
        <f t="shared" si="2"/>
        <v>113.11907894736846</v>
      </c>
      <c r="AI27" s="439"/>
      <c r="AJ27" s="439"/>
      <c r="AK27" s="440"/>
      <c r="AL27" s="159"/>
      <c r="AM27" s="159"/>
      <c r="AN27" s="159"/>
      <c r="AO27" s="159"/>
      <c r="AP27" s="159"/>
      <c r="AQ27" s="159"/>
    </row>
    <row r="28" spans="1:43" ht="15.75" thickBot="1" x14ac:dyDescent="0.3">
      <c r="A28" s="159"/>
      <c r="B28" s="168">
        <f t="shared" si="3"/>
        <v>0.79999999999999993</v>
      </c>
      <c r="C28" s="250"/>
      <c r="D28" s="250"/>
      <c r="E28" s="250"/>
      <c r="F28" s="250"/>
      <c r="G28" s="250"/>
      <c r="H28" s="250"/>
      <c r="I28" s="253" t="str">
        <f>"80%     "&amp;0.8*$N$10</f>
        <v>80%     880</v>
      </c>
      <c r="J28" s="253"/>
      <c r="K28" s="253"/>
      <c r="L28" s="297">
        <v>15</v>
      </c>
      <c r="M28" s="297"/>
      <c r="N28" s="298" t="str">
        <f>"%= "&amp;$L$28*$N$17/100</f>
        <v>%= 1314</v>
      </c>
      <c r="O28" s="299"/>
      <c r="P28" s="159"/>
      <c r="Q28" s="159"/>
      <c r="R28" s="159"/>
      <c r="S28" s="159"/>
      <c r="T28" s="163"/>
      <c r="U28" s="159"/>
      <c r="V28" s="159"/>
      <c r="W28" s="305" t="s">
        <v>616</v>
      </c>
      <c r="X28" s="306"/>
      <c r="Y28" s="306"/>
      <c r="Z28" s="306"/>
      <c r="AA28" s="306" t="s">
        <v>0</v>
      </c>
      <c r="AB28" s="306"/>
      <c r="AC28" s="306"/>
      <c r="AD28" s="307"/>
      <c r="AE28" s="159"/>
      <c r="AF28" s="159"/>
      <c r="AG28" s="159"/>
      <c r="AH28" s="435">
        <f t="shared" si="2"/>
        <v>118.20175438596492</v>
      </c>
      <c r="AI28" s="436"/>
      <c r="AJ28" s="436"/>
      <c r="AK28" s="437"/>
      <c r="AL28" s="159"/>
      <c r="AM28" s="159"/>
      <c r="AN28" s="159"/>
      <c r="AO28" s="159"/>
      <c r="AP28" s="159"/>
      <c r="AQ28" s="159"/>
    </row>
    <row r="29" spans="1:43" ht="16.5" thickTop="1" thickBot="1" x14ac:dyDescent="0.3">
      <c r="A29" s="159"/>
      <c r="B29" s="168">
        <f t="shared" si="3"/>
        <v>0.89999999999999991</v>
      </c>
      <c r="C29" s="250"/>
      <c r="D29" s="250"/>
      <c r="E29" s="250"/>
      <c r="F29" s="250"/>
      <c r="G29" s="250"/>
      <c r="H29" s="250"/>
      <c r="I29" s="253" t="str">
        <f>"90%     "&amp;0.9*$N$10</f>
        <v>90%     990</v>
      </c>
      <c r="J29" s="253"/>
      <c r="K29" s="253"/>
      <c r="L29" s="297">
        <v>10</v>
      </c>
      <c r="M29" s="297"/>
      <c r="N29" s="298" t="str">
        <f>"%= "&amp;$L$29*$N$17/100</f>
        <v>%= 876</v>
      </c>
      <c r="O29" s="299"/>
      <c r="P29" s="159"/>
      <c r="Q29" s="159"/>
      <c r="R29" s="159"/>
      <c r="S29" s="159"/>
      <c r="T29" s="163"/>
      <c r="U29" s="159"/>
      <c r="V29" s="159"/>
      <c r="W29" s="318">
        <f>IF(ISERROR(SUM(W19:W27)),0,SUM(W19:W27))</f>
        <v>390775.53352510941</v>
      </c>
      <c r="X29" s="319"/>
      <c r="Y29" s="319"/>
      <c r="Z29" s="319"/>
      <c r="AA29" s="319">
        <f>IF(ISERROR(SUM(AA19:AA27)),0,SUM(AA19:AA27))</f>
        <v>850413.61648902739</v>
      </c>
      <c r="AB29" s="319"/>
      <c r="AC29" s="319"/>
      <c r="AD29" s="320"/>
      <c r="AE29" s="313">
        <f>W29</f>
        <v>390775.53352510941</v>
      </c>
      <c r="AF29" s="314"/>
      <c r="AG29" s="314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</row>
    <row r="30" spans="1:43" ht="16.5" thickTop="1" thickBot="1" x14ac:dyDescent="0.3">
      <c r="A30" s="159"/>
      <c r="B30" s="168">
        <f t="shared" si="3"/>
        <v>0.99999999999999989</v>
      </c>
      <c r="C30" s="250"/>
      <c r="D30" s="250"/>
      <c r="E30" s="250"/>
      <c r="F30" s="250"/>
      <c r="G30" s="250"/>
      <c r="H30" s="250"/>
      <c r="I30" s="253" t="str">
        <f>"100%   "&amp;1*$N$10</f>
        <v>100%   1100</v>
      </c>
      <c r="J30" s="253"/>
      <c r="K30" s="253"/>
      <c r="L30" s="297">
        <v>5</v>
      </c>
      <c r="M30" s="297"/>
      <c r="N30" s="298" t="str">
        <f>"%= "&amp;$L$30*$N$17/100</f>
        <v>%= 438</v>
      </c>
      <c r="O30" s="299"/>
      <c r="P30" s="159"/>
      <c r="Q30" s="159"/>
      <c r="R30" s="159"/>
      <c r="S30" s="159"/>
      <c r="T30" s="163"/>
      <c r="U30" s="159"/>
      <c r="V30" s="159"/>
      <c r="W30" s="147"/>
      <c r="X30" s="169"/>
      <c r="Y30" s="169"/>
      <c r="Z30" s="169"/>
      <c r="AA30" s="315">
        <f>IF(ISERROR(AA29-W29)=TRUE,0,AA29-W29)</f>
        <v>459638.08296391799</v>
      </c>
      <c r="AB30" s="316"/>
      <c r="AC30" s="316"/>
      <c r="AD30" s="317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</row>
    <row r="31" spans="1:43" ht="16.5" thickTop="1" thickBot="1" x14ac:dyDescent="0.3">
      <c r="A31" s="159"/>
      <c r="B31" s="170"/>
      <c r="C31" s="291" t="s">
        <v>614</v>
      </c>
      <c r="D31" s="291"/>
      <c r="E31" s="291"/>
      <c r="F31" s="291"/>
      <c r="G31" s="291"/>
      <c r="H31" s="291"/>
      <c r="I31" s="291" t="s">
        <v>615</v>
      </c>
      <c r="J31" s="291"/>
      <c r="K31" s="291"/>
      <c r="L31" s="291">
        <f>SUM(L23:M30)</f>
        <v>100</v>
      </c>
      <c r="M31" s="291"/>
      <c r="N31" s="308" t="str">
        <f>IF(L31=100,"OK","wrong")</f>
        <v>OK</v>
      </c>
      <c r="O31" s="309"/>
      <c r="P31" s="159"/>
      <c r="Q31" s="159"/>
      <c r="R31" s="159"/>
      <c r="S31" s="159"/>
      <c r="T31" s="163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</row>
    <row r="32" spans="1:43" ht="16.5" thickTop="1" thickBot="1" x14ac:dyDescent="0.3">
      <c r="A32" s="3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63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</row>
    <row r="33" spans="1:43" ht="15.75" thickTop="1" x14ac:dyDescent="0.25">
      <c r="A33" s="159"/>
      <c r="B33" s="171"/>
      <c r="C33" s="310" t="s">
        <v>541</v>
      </c>
      <c r="D33" s="310"/>
      <c r="E33" s="310"/>
      <c r="F33" s="310"/>
      <c r="G33" s="310"/>
      <c r="H33" s="172"/>
      <c r="I33" s="165"/>
      <c r="J33" s="165"/>
      <c r="K33" s="165"/>
      <c r="L33" s="165"/>
      <c r="M33" s="165"/>
      <c r="N33" s="165"/>
      <c r="O33" s="165"/>
      <c r="P33" s="165"/>
      <c r="Q33" s="165"/>
      <c r="R33" s="166"/>
      <c r="S33" s="159"/>
      <c r="T33" s="163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</row>
    <row r="34" spans="1:43" x14ac:dyDescent="0.25">
      <c r="A34" s="159"/>
      <c r="B34" s="204">
        <v>1</v>
      </c>
      <c r="C34" s="311">
        <v>1</v>
      </c>
      <c r="D34" s="311"/>
      <c r="E34" s="311"/>
      <c r="F34" s="311"/>
      <c r="G34" s="311"/>
      <c r="H34" s="312" t="s">
        <v>0</v>
      </c>
      <c r="I34" s="312"/>
      <c r="J34" s="312"/>
      <c r="K34" s="312"/>
      <c r="L34" s="174"/>
      <c r="M34" s="174"/>
      <c r="N34" s="175"/>
      <c r="O34" s="174"/>
      <c r="P34" s="174">
        <v>0</v>
      </c>
      <c r="Q34" s="202" t="str">
        <f>"m"</f>
        <v>m</v>
      </c>
      <c r="R34" s="176"/>
      <c r="S34" s="159"/>
      <c r="T34" s="163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</row>
    <row r="35" spans="1:43" x14ac:dyDescent="0.25">
      <c r="A35" s="159"/>
      <c r="B35" s="173"/>
      <c r="C35" s="311">
        <v>2</v>
      </c>
      <c r="D35" s="311"/>
      <c r="E35" s="311"/>
      <c r="F35" s="311"/>
      <c r="G35" s="311"/>
      <c r="H35" s="312" t="s">
        <v>202</v>
      </c>
      <c r="I35" s="312"/>
      <c r="J35" s="312"/>
      <c r="K35" s="312"/>
      <c r="L35" s="174"/>
      <c r="M35" s="174"/>
      <c r="N35" s="174"/>
      <c r="O35" s="174"/>
      <c r="P35" s="174"/>
      <c r="Q35" s="174"/>
      <c r="R35" s="176"/>
      <c r="S35" s="159"/>
      <c r="T35" s="163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</row>
    <row r="36" spans="1:43" x14ac:dyDescent="0.25">
      <c r="A36" s="159"/>
      <c r="B36" s="173"/>
      <c r="C36" s="311">
        <v>3</v>
      </c>
      <c r="D36" s="311"/>
      <c r="E36" s="311"/>
      <c r="F36" s="311"/>
      <c r="G36" s="311"/>
      <c r="H36" s="312" t="s">
        <v>203</v>
      </c>
      <c r="I36" s="312"/>
      <c r="J36" s="312"/>
      <c r="K36" s="312"/>
      <c r="L36" s="174"/>
      <c r="M36" s="174"/>
      <c r="N36" s="174"/>
      <c r="O36" s="203"/>
      <c r="P36" s="174"/>
      <c r="Q36" s="174"/>
      <c r="R36" s="176"/>
      <c r="S36" s="159"/>
      <c r="T36" s="163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</row>
    <row r="37" spans="1:43" x14ac:dyDescent="0.25">
      <c r="A37" s="159"/>
      <c r="B37" s="173"/>
      <c r="C37" s="311"/>
      <c r="D37" s="311"/>
      <c r="E37" s="311"/>
      <c r="F37" s="311"/>
      <c r="G37" s="311"/>
      <c r="H37" s="312"/>
      <c r="I37" s="312"/>
      <c r="J37" s="312"/>
      <c r="K37" s="312"/>
      <c r="L37" s="174"/>
      <c r="M37" s="174"/>
      <c r="N37" s="174"/>
      <c r="O37" s="203"/>
      <c r="P37" s="174"/>
      <c r="Q37" s="174"/>
      <c r="R37" s="176"/>
      <c r="S37" s="159"/>
      <c r="T37" s="163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</row>
    <row r="38" spans="1:43" ht="15.75" thickBot="1" x14ac:dyDescent="0.3">
      <c r="A38" s="159"/>
      <c r="B38" s="177"/>
      <c r="C38" s="321"/>
      <c r="D38" s="321"/>
      <c r="E38" s="321"/>
      <c r="F38" s="321"/>
      <c r="G38" s="321"/>
      <c r="H38" s="322"/>
      <c r="I38" s="322"/>
      <c r="J38" s="322"/>
      <c r="K38" s="322"/>
      <c r="L38" s="178"/>
      <c r="M38" s="178"/>
      <c r="N38" s="178"/>
      <c r="O38" s="178"/>
      <c r="P38" s="178"/>
      <c r="Q38" s="178"/>
      <c r="R38" s="179"/>
      <c r="S38" s="159"/>
      <c r="T38" s="163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</row>
    <row r="39" spans="1:43" ht="16.5" thickTop="1" thickBot="1" x14ac:dyDescent="0.3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</row>
    <row r="40" spans="1:43" ht="16.5" thickTop="1" thickBot="1" x14ac:dyDescent="0.3">
      <c r="A40" s="159"/>
      <c r="B40" s="159"/>
      <c r="C40" s="159"/>
      <c r="D40" s="159"/>
      <c r="E40" s="159"/>
      <c r="F40" s="159"/>
      <c r="G40" s="159"/>
      <c r="H40" s="159"/>
      <c r="I40" s="159"/>
      <c r="J40" s="323">
        <v>1</v>
      </c>
      <c r="K40" s="324"/>
      <c r="L40" s="324"/>
      <c r="M40" s="324"/>
      <c r="N40" s="324">
        <v>2</v>
      </c>
      <c r="O40" s="324"/>
      <c r="P40" s="324"/>
      <c r="Q40" s="325">
        <v>3</v>
      </c>
      <c r="R40" s="325"/>
      <c r="S40" s="325"/>
      <c r="T40" s="326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</row>
    <row r="41" spans="1:43" ht="15.75" thickTop="1" x14ac:dyDescent="0.25">
      <c r="A41" s="159"/>
      <c r="B41" s="180"/>
      <c r="C41" s="327" t="s">
        <v>564</v>
      </c>
      <c r="D41" s="327"/>
      <c r="E41" s="328" t="s">
        <v>565</v>
      </c>
      <c r="F41" s="328"/>
      <c r="G41" s="328"/>
      <c r="H41" s="328" t="s">
        <v>566</v>
      </c>
      <c r="I41" s="328"/>
      <c r="J41" s="328" t="s">
        <v>567</v>
      </c>
      <c r="K41" s="328"/>
      <c r="L41" s="328"/>
      <c r="M41" s="328"/>
      <c r="N41" s="328"/>
      <c r="O41" s="328"/>
      <c r="P41" s="328"/>
      <c r="Q41" s="310"/>
      <c r="R41" s="310"/>
      <c r="S41" s="310"/>
      <c r="T41" s="310"/>
      <c r="U41" s="328" t="s">
        <v>568</v>
      </c>
      <c r="V41" s="328"/>
      <c r="W41" s="328"/>
      <c r="X41" s="328"/>
      <c r="Y41" s="328"/>
      <c r="Z41" s="328"/>
      <c r="AA41" s="335" t="s">
        <v>569</v>
      </c>
      <c r="AB41" s="335"/>
      <c r="AC41" s="335"/>
      <c r="AD41" s="335" t="s">
        <v>569</v>
      </c>
      <c r="AE41" s="335"/>
      <c r="AF41" s="335"/>
      <c r="AG41" s="335" t="s">
        <v>569</v>
      </c>
      <c r="AH41" s="335"/>
      <c r="AI41" s="335"/>
      <c r="AJ41" s="328"/>
      <c r="AK41" s="328"/>
      <c r="AL41" s="329"/>
      <c r="AM41" s="159"/>
      <c r="AN41" s="159"/>
      <c r="AO41" s="159"/>
      <c r="AP41" s="159"/>
      <c r="AQ41" s="159"/>
    </row>
    <row r="42" spans="1:43" x14ac:dyDescent="0.25">
      <c r="A42" s="159"/>
      <c r="B42" s="181"/>
      <c r="C42" s="330" t="s">
        <v>575</v>
      </c>
      <c r="D42" s="330"/>
      <c r="E42" s="331" t="s">
        <v>576</v>
      </c>
      <c r="F42" s="331"/>
      <c r="G42" s="331"/>
      <c r="H42" s="331" t="s">
        <v>577</v>
      </c>
      <c r="I42" s="331"/>
      <c r="J42" s="331" t="s">
        <v>578</v>
      </c>
      <c r="K42" s="331"/>
      <c r="L42" s="331"/>
      <c r="M42" s="331"/>
      <c r="N42" s="332"/>
      <c r="O42" s="332"/>
      <c r="P42" s="332"/>
      <c r="Q42" s="333"/>
      <c r="R42" s="333"/>
      <c r="S42" s="333"/>
      <c r="T42" s="333"/>
      <c r="U42" s="331" t="s">
        <v>579</v>
      </c>
      <c r="V42" s="331"/>
      <c r="W42" s="331"/>
      <c r="X42" s="334"/>
      <c r="Y42" s="334"/>
      <c r="Z42" s="334"/>
      <c r="AA42" s="332" t="s">
        <v>580</v>
      </c>
      <c r="AB42" s="332"/>
      <c r="AC42" s="332"/>
      <c r="AD42" s="332" t="s">
        <v>581</v>
      </c>
      <c r="AE42" s="332"/>
      <c r="AF42" s="332"/>
      <c r="AG42" s="336" t="s">
        <v>582</v>
      </c>
      <c r="AH42" s="336"/>
      <c r="AI42" s="336"/>
      <c r="AJ42" s="334"/>
      <c r="AK42" s="334"/>
      <c r="AL42" s="337"/>
      <c r="AM42" s="159"/>
      <c r="AN42" s="159"/>
      <c r="AO42" s="159"/>
      <c r="AP42" s="159"/>
      <c r="AQ42" s="159"/>
    </row>
    <row r="43" spans="1:43" x14ac:dyDescent="0.25">
      <c r="A43" s="159"/>
      <c r="B43" s="182" t="s">
        <v>126</v>
      </c>
      <c r="C43" s="340" t="s">
        <v>131</v>
      </c>
      <c r="D43" s="340"/>
      <c r="E43" s="332" t="s">
        <v>586</v>
      </c>
      <c r="F43" s="332"/>
      <c r="G43" s="332"/>
      <c r="H43" s="332" t="s">
        <v>586</v>
      </c>
      <c r="I43" s="332"/>
      <c r="J43" s="332" t="s">
        <v>587</v>
      </c>
      <c r="K43" s="332"/>
      <c r="L43" s="332"/>
      <c r="M43" s="332"/>
      <c r="N43" s="332" t="s">
        <v>588</v>
      </c>
      <c r="O43" s="332"/>
      <c r="P43" s="332"/>
      <c r="Q43" s="333" t="s">
        <v>587</v>
      </c>
      <c r="R43" s="333"/>
      <c r="S43" s="333"/>
      <c r="T43" s="333"/>
      <c r="U43" s="332" t="s">
        <v>587</v>
      </c>
      <c r="V43" s="332"/>
      <c r="W43" s="332"/>
      <c r="X43" s="332" t="s">
        <v>587</v>
      </c>
      <c r="Y43" s="332"/>
      <c r="Z43" s="332"/>
      <c r="AA43" s="332" t="s">
        <v>589</v>
      </c>
      <c r="AB43" s="332"/>
      <c r="AC43" s="332"/>
      <c r="AD43" s="332" t="s">
        <v>590</v>
      </c>
      <c r="AE43" s="332"/>
      <c r="AF43" s="332"/>
      <c r="AG43" s="336" t="s">
        <v>591</v>
      </c>
      <c r="AH43" s="336"/>
      <c r="AI43" s="336"/>
      <c r="AJ43" s="338" t="s">
        <v>592</v>
      </c>
      <c r="AK43" s="338"/>
      <c r="AL43" s="339"/>
      <c r="AM43" s="159"/>
      <c r="AN43" s="159"/>
      <c r="AO43" s="159"/>
      <c r="AP43" s="159"/>
      <c r="AQ43" s="159"/>
    </row>
    <row r="44" spans="1:43" x14ac:dyDescent="0.25">
      <c r="A44" s="159"/>
      <c r="B44" s="181"/>
      <c r="C44" s="340" t="s">
        <v>597</v>
      </c>
      <c r="D44" s="340"/>
      <c r="E44" s="332" t="s">
        <v>2</v>
      </c>
      <c r="F44" s="332"/>
      <c r="G44" s="332"/>
      <c r="H44" s="332" t="s">
        <v>1</v>
      </c>
      <c r="I44" s="332"/>
      <c r="J44" s="332" t="s">
        <v>0</v>
      </c>
      <c r="K44" s="332"/>
      <c r="L44" s="332"/>
      <c r="M44" s="332"/>
      <c r="N44" s="341" t="s">
        <v>202</v>
      </c>
      <c r="O44" s="342"/>
      <c r="P44" s="343"/>
      <c r="Q44" s="333" t="s">
        <v>203</v>
      </c>
      <c r="R44" s="333"/>
      <c r="S44" s="333"/>
      <c r="T44" s="333"/>
      <c r="U44" s="332" t="s">
        <v>598</v>
      </c>
      <c r="V44" s="332"/>
      <c r="W44" s="332"/>
      <c r="X44" s="183" t="s">
        <v>599</v>
      </c>
      <c r="Y44" s="183"/>
      <c r="Z44" s="174"/>
      <c r="AA44" s="332" t="s">
        <v>600</v>
      </c>
      <c r="AB44" s="332"/>
      <c r="AC44" s="332"/>
      <c r="AD44" s="332" t="s">
        <v>600</v>
      </c>
      <c r="AE44" s="332"/>
      <c r="AF44" s="332"/>
      <c r="AG44" s="336" t="s">
        <v>600</v>
      </c>
      <c r="AH44" s="336"/>
      <c r="AI44" s="336"/>
      <c r="AJ44" s="184" t="s">
        <v>600</v>
      </c>
      <c r="AK44" s="174"/>
      <c r="AL44" s="176"/>
      <c r="AM44" s="159"/>
      <c r="AN44" s="159"/>
      <c r="AO44" s="159"/>
      <c r="AP44" s="159"/>
      <c r="AQ44" s="159"/>
    </row>
    <row r="45" spans="1:43" x14ac:dyDescent="0.25">
      <c r="A45" s="159"/>
      <c r="B45" s="181"/>
      <c r="C45" s="340">
        <v>0</v>
      </c>
      <c r="D45" s="340"/>
      <c r="E45" s="344">
        <f>$N$12-($C$45/$N$10)^2*($N$12-$N$11)</f>
        <v>44</v>
      </c>
      <c r="F45" s="344"/>
      <c r="G45" s="344"/>
      <c r="H45" s="344">
        <f t="shared" ref="H45:H55" si="4">$N$13+($C45/$N$10)^2*($N$11-$N$13-$AE$10)</f>
        <v>1</v>
      </c>
      <c r="I45" s="344"/>
      <c r="J45" s="332"/>
      <c r="K45" s="332"/>
      <c r="L45" s="332"/>
      <c r="M45" s="332"/>
      <c r="N45" s="341"/>
      <c r="O45" s="342"/>
      <c r="P45" s="343"/>
      <c r="Q45" s="332"/>
      <c r="R45" s="332"/>
      <c r="S45" s="332"/>
      <c r="T45" s="332"/>
      <c r="U45" s="347"/>
      <c r="V45" s="347"/>
      <c r="W45" s="347"/>
      <c r="X45" s="347"/>
      <c r="Y45" s="347"/>
      <c r="Z45" s="347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45"/>
      <c r="AM45" s="159"/>
      <c r="AN45" s="159"/>
      <c r="AO45" s="159"/>
      <c r="AP45" s="159"/>
      <c r="AQ45" s="159"/>
    </row>
    <row r="46" spans="1:43" x14ac:dyDescent="0.25">
      <c r="A46" s="159"/>
      <c r="B46" s="182"/>
      <c r="C46" s="346">
        <f>0.1*$N$10</f>
        <v>110</v>
      </c>
      <c r="D46" s="346"/>
      <c r="E46" s="344">
        <f>$N$12-($C$46/$N$10)^2*($N$12-$N$11)</f>
        <v>43.89</v>
      </c>
      <c r="F46" s="344"/>
      <c r="G46" s="344"/>
      <c r="H46" s="344">
        <f t="shared" si="4"/>
        <v>1.32</v>
      </c>
      <c r="I46" s="344"/>
      <c r="J46" s="332"/>
      <c r="K46" s="332"/>
      <c r="L46" s="332"/>
      <c r="M46" s="332"/>
      <c r="N46" s="341"/>
      <c r="O46" s="342"/>
      <c r="P46" s="343"/>
      <c r="Q46" s="332"/>
      <c r="R46" s="332"/>
      <c r="S46" s="332"/>
      <c r="T46" s="332"/>
      <c r="U46" s="347"/>
      <c r="V46" s="347"/>
      <c r="W46" s="347"/>
      <c r="X46" s="347"/>
      <c r="Y46" s="347"/>
      <c r="Z46" s="347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45"/>
      <c r="AM46" s="159"/>
      <c r="AN46" s="159"/>
      <c r="AO46" s="159"/>
      <c r="AP46" s="159"/>
      <c r="AQ46" s="159"/>
    </row>
    <row r="47" spans="1:43" x14ac:dyDescent="0.25">
      <c r="A47" s="159"/>
      <c r="B47" s="185">
        <v>20</v>
      </c>
      <c r="C47" s="346">
        <f>0.2*$N$10</f>
        <v>220</v>
      </c>
      <c r="D47" s="346"/>
      <c r="E47" s="344">
        <f>$N$12-($C$47/$N$10)^2*($N$12-$N$11)</f>
        <v>43.56</v>
      </c>
      <c r="F47" s="344"/>
      <c r="G47" s="344"/>
      <c r="H47" s="344">
        <f t="shared" si="4"/>
        <v>2.2800000000000002</v>
      </c>
      <c r="I47" s="344"/>
      <c r="J47" s="344">
        <f t="shared" ref="J47:J55" si="5">($N$9*$C47*$E47*9.8)/(3600*$AG47*$N$14*$N$16)</f>
        <v>73.876096491228083</v>
      </c>
      <c r="K47" s="344"/>
      <c r="L47" s="344"/>
      <c r="M47" s="344"/>
      <c r="N47" s="352">
        <f t="shared" ref="N47:N55" si="6">($N$9*C47*$H$55*9.81)/(3600*$N$14*$N$16)</f>
        <v>23.664473684210527</v>
      </c>
      <c r="O47" s="353"/>
      <c r="P47" s="354"/>
      <c r="Q47" s="344">
        <f t="shared" ref="Q47:Q55" si="7">($N$9*C47*H47*9.8)/(3600*$N$14*$N$16*1*AJ47)</f>
        <v>5.4744139098562208</v>
      </c>
      <c r="R47" s="344"/>
      <c r="S47" s="344"/>
      <c r="T47" s="344"/>
      <c r="U47" s="344">
        <f t="shared" ref="U47:U55" si="8">($N$9*C47*H47*9.8)/(3600*$N$14*$N$16*$AE$12*$AA47*$AD47)</f>
        <v>2.3596972932482774</v>
      </c>
      <c r="V47" s="344"/>
      <c r="W47" s="344"/>
      <c r="X47" s="344">
        <f t="shared" ref="X47:X55" si="9">J47-U47</f>
        <v>71.516399197979808</v>
      </c>
      <c r="Y47" s="344"/>
      <c r="Z47" s="344"/>
      <c r="AA47" s="355">
        <f t="shared" ref="AA47:AA55" si="10">(C47/$N$10)^(0.2-0.2*$N$13/$N$11)</f>
        <v>0.73188387865607007</v>
      </c>
      <c r="AB47" s="355"/>
      <c r="AC47" s="355"/>
      <c r="AD47" s="348">
        <v>0.97</v>
      </c>
      <c r="AE47" s="348"/>
      <c r="AF47" s="348"/>
      <c r="AG47" s="349">
        <f t="shared" ref="AG47:AG53" si="11">$C47*(2.4-1.44*$C47/$C$55)/$C$55</f>
        <v>0.42240000000000005</v>
      </c>
      <c r="AH47" s="349"/>
      <c r="AI47" s="349"/>
      <c r="AJ47" s="350">
        <f>0.98*(0.2+(0.8*0.75*($N$13/$N$11)^0.5))</f>
        <v>0.29835766170195038</v>
      </c>
      <c r="AK47" s="350"/>
      <c r="AL47" s="351"/>
      <c r="AM47" s="159"/>
      <c r="AN47" s="159"/>
      <c r="AO47" s="159"/>
      <c r="AP47" s="159"/>
      <c r="AQ47" s="159"/>
    </row>
    <row r="48" spans="1:43" x14ac:dyDescent="0.25">
      <c r="A48" s="159"/>
      <c r="B48" s="185">
        <v>30</v>
      </c>
      <c r="C48" s="346">
        <f>0.3*$N$10</f>
        <v>330</v>
      </c>
      <c r="D48" s="346"/>
      <c r="E48" s="344">
        <f>$N$12-($C$48/$N$10)^2*($N$12-$N$11)</f>
        <v>43.01</v>
      </c>
      <c r="F48" s="344"/>
      <c r="G48" s="344"/>
      <c r="H48" s="344">
        <f t="shared" si="4"/>
        <v>3.88</v>
      </c>
      <c r="I48" s="344"/>
      <c r="J48" s="344">
        <f t="shared" si="5"/>
        <v>78.280633409404288</v>
      </c>
      <c r="K48" s="344"/>
      <c r="L48" s="344"/>
      <c r="M48" s="344"/>
      <c r="N48" s="352">
        <f t="shared" si="6"/>
        <v>35.496710526315795</v>
      </c>
      <c r="O48" s="353"/>
      <c r="P48" s="354"/>
      <c r="Q48" s="344">
        <f t="shared" si="7"/>
        <v>10.869919011342686</v>
      </c>
      <c r="R48" s="344"/>
      <c r="S48" s="344"/>
      <c r="T48" s="344"/>
      <c r="U48" s="344">
        <f t="shared" si="8"/>
        <v>5.5111097340119217</v>
      </c>
      <c r="V48" s="344"/>
      <c r="W48" s="344"/>
      <c r="X48" s="344">
        <f t="shared" si="9"/>
        <v>72.769523675392364</v>
      </c>
      <c r="Y48" s="344"/>
      <c r="Z48" s="344"/>
      <c r="AA48" s="355">
        <f t="shared" si="10"/>
        <v>0.79175937245381967</v>
      </c>
      <c r="AB48" s="355"/>
      <c r="AC48" s="355"/>
      <c r="AD48" s="348">
        <v>0.98</v>
      </c>
      <c r="AE48" s="348"/>
      <c r="AF48" s="348"/>
      <c r="AG48" s="349">
        <f t="shared" si="11"/>
        <v>0.59039999999999992</v>
      </c>
      <c r="AH48" s="349"/>
      <c r="AI48" s="349"/>
      <c r="AJ48" s="350">
        <f>0.98*(0.3+(0.7*0.75*($N$13/$N$11)^0.5))</f>
        <v>0.38356295398920648</v>
      </c>
      <c r="AK48" s="350"/>
      <c r="AL48" s="351"/>
      <c r="AM48" s="159"/>
      <c r="AN48" s="159"/>
      <c r="AO48" s="159"/>
      <c r="AP48" s="159"/>
      <c r="AQ48" s="159"/>
    </row>
    <row r="49" spans="1:43" x14ac:dyDescent="0.25">
      <c r="A49" s="159"/>
      <c r="B49" s="186">
        <v>40</v>
      </c>
      <c r="C49" s="346">
        <f>0.4*$N$10</f>
        <v>440</v>
      </c>
      <c r="D49" s="346"/>
      <c r="E49" s="344">
        <f>$N$12-($C$49/$N$10)^2*($N$12-$N$11)</f>
        <v>42.24</v>
      </c>
      <c r="F49" s="344"/>
      <c r="G49" s="344"/>
      <c r="H49" s="344">
        <f t="shared" si="4"/>
        <v>6.120000000000001</v>
      </c>
      <c r="I49" s="344"/>
      <c r="J49" s="344">
        <f t="shared" si="5"/>
        <v>82.948599569098207</v>
      </c>
      <c r="K49" s="344"/>
      <c r="L49" s="344"/>
      <c r="M49" s="344"/>
      <c r="N49" s="352">
        <f t="shared" si="6"/>
        <v>47.328947368421055</v>
      </c>
      <c r="O49" s="353"/>
      <c r="P49" s="354"/>
      <c r="Q49" s="344">
        <f t="shared" si="7"/>
        <v>18.705236803647065</v>
      </c>
      <c r="R49" s="344"/>
      <c r="S49" s="344"/>
      <c r="T49" s="344"/>
      <c r="U49" s="344">
        <f t="shared" si="8"/>
        <v>10.850701840079507</v>
      </c>
      <c r="V49" s="344"/>
      <c r="W49" s="344"/>
      <c r="X49" s="344">
        <f t="shared" si="9"/>
        <v>72.097897729018698</v>
      </c>
      <c r="Y49" s="344"/>
      <c r="Z49" s="344"/>
      <c r="AA49" s="355">
        <f t="shared" si="10"/>
        <v>0.83718946741910039</v>
      </c>
      <c r="AB49" s="355"/>
      <c r="AC49" s="355"/>
      <c r="AD49" s="348">
        <v>0.99</v>
      </c>
      <c r="AE49" s="348"/>
      <c r="AF49" s="348"/>
      <c r="AG49" s="349">
        <f t="shared" si="11"/>
        <v>0.72959999999999992</v>
      </c>
      <c r="AH49" s="349"/>
      <c r="AI49" s="349"/>
      <c r="AJ49" s="350">
        <f>0.98*(0.4+(0.6*0.75*($N$13/$N$11)^0.5))</f>
        <v>0.46876824627646274</v>
      </c>
      <c r="AK49" s="350"/>
      <c r="AL49" s="351"/>
      <c r="AM49" s="159"/>
      <c r="AN49" s="159"/>
      <c r="AO49" s="159"/>
      <c r="AP49" s="159"/>
      <c r="AQ49" s="159"/>
    </row>
    <row r="50" spans="1:43" x14ac:dyDescent="0.25">
      <c r="A50" s="159"/>
      <c r="B50" s="186">
        <v>50</v>
      </c>
      <c r="C50" s="346">
        <f>0.5*$N$10</f>
        <v>550</v>
      </c>
      <c r="D50" s="346"/>
      <c r="E50" s="344">
        <f>$N$12-($C$50/$N$10)^2*($N$12-$N$11)</f>
        <v>41.25</v>
      </c>
      <c r="F50" s="344"/>
      <c r="G50" s="344"/>
      <c r="H50" s="344">
        <f t="shared" si="4"/>
        <v>9</v>
      </c>
      <c r="I50" s="344"/>
      <c r="J50" s="344">
        <f t="shared" si="5"/>
        <v>87.947733918128677</v>
      </c>
      <c r="K50" s="344"/>
      <c r="L50" s="344"/>
      <c r="M50" s="344"/>
      <c r="N50" s="352">
        <f t="shared" si="6"/>
        <v>59.161184210526315</v>
      </c>
      <c r="O50" s="353"/>
      <c r="P50" s="354"/>
      <c r="Q50" s="344">
        <f t="shared" si="7"/>
        <v>29.096012590098852</v>
      </c>
      <c r="R50" s="344"/>
      <c r="S50" s="344"/>
      <c r="T50" s="344"/>
      <c r="U50" s="344">
        <f t="shared" si="8"/>
        <v>19.101358738025048</v>
      </c>
      <c r="V50" s="344"/>
      <c r="W50" s="344"/>
      <c r="X50" s="344">
        <f t="shared" si="9"/>
        <v>68.846375180103621</v>
      </c>
      <c r="Y50" s="344"/>
      <c r="Z50" s="344"/>
      <c r="AA50" s="355">
        <f t="shared" si="10"/>
        <v>0.87421534448149729</v>
      </c>
      <c r="AB50" s="355"/>
      <c r="AC50" s="355"/>
      <c r="AD50" s="348">
        <v>0.99</v>
      </c>
      <c r="AE50" s="348"/>
      <c r="AF50" s="348"/>
      <c r="AG50" s="349">
        <f t="shared" si="11"/>
        <v>0.84</v>
      </c>
      <c r="AH50" s="349"/>
      <c r="AI50" s="349"/>
      <c r="AJ50" s="350">
        <f>0.98*(0.5+(0.5*0.75*($N$13/$N$11)^0.5))</f>
        <v>0.553973538563719</v>
      </c>
      <c r="AK50" s="350"/>
      <c r="AL50" s="351"/>
      <c r="AM50" s="159"/>
      <c r="AN50" s="159"/>
      <c r="AO50" s="159"/>
      <c r="AP50" s="159"/>
      <c r="AQ50" s="159"/>
    </row>
    <row r="51" spans="1:43" x14ac:dyDescent="0.25">
      <c r="A51" s="159"/>
      <c r="B51" s="186">
        <v>60</v>
      </c>
      <c r="C51" s="346">
        <f>0.6*$N$10</f>
        <v>660</v>
      </c>
      <c r="D51" s="346"/>
      <c r="E51" s="344">
        <f>$N$12-($C$51/$N$10)^2*($N$12-$N$11)</f>
        <v>40.04</v>
      </c>
      <c r="F51" s="344"/>
      <c r="G51" s="344"/>
      <c r="H51" s="344">
        <f t="shared" si="4"/>
        <v>12.52</v>
      </c>
      <c r="I51" s="344"/>
      <c r="J51" s="344">
        <f t="shared" si="5"/>
        <v>93.371177509746587</v>
      </c>
      <c r="K51" s="344"/>
      <c r="L51" s="344"/>
      <c r="M51" s="344"/>
      <c r="N51" s="352">
        <f t="shared" si="6"/>
        <v>70.993421052631589</v>
      </c>
      <c r="O51" s="353"/>
      <c r="P51" s="354"/>
      <c r="Q51" s="344">
        <f t="shared" si="7"/>
        <v>42.096227605092629</v>
      </c>
      <c r="R51" s="344"/>
      <c r="S51" s="344"/>
      <c r="T51" s="344"/>
      <c r="U51" s="344">
        <f t="shared" si="8"/>
        <v>30.778748976360244</v>
      </c>
      <c r="V51" s="344"/>
      <c r="W51" s="344"/>
      <c r="X51" s="344">
        <f t="shared" si="9"/>
        <v>62.592428533386339</v>
      </c>
      <c r="Y51" s="344"/>
      <c r="Z51" s="344"/>
      <c r="AA51" s="355">
        <f t="shared" si="10"/>
        <v>0.90568002203555142</v>
      </c>
      <c r="AB51" s="355"/>
      <c r="AC51" s="355"/>
      <c r="AD51" s="348">
        <v>0.99</v>
      </c>
      <c r="AE51" s="348"/>
      <c r="AF51" s="348"/>
      <c r="AG51" s="349">
        <f t="shared" si="11"/>
        <v>0.92159999999999997</v>
      </c>
      <c r="AH51" s="349"/>
      <c r="AI51" s="349"/>
      <c r="AJ51" s="350">
        <f>0.98*(0.6+(0.4*0.75*($N$13/$N$11)^0.5))</f>
        <v>0.63917883085097515</v>
      </c>
      <c r="AK51" s="350"/>
      <c r="AL51" s="351"/>
      <c r="AM51" s="159"/>
      <c r="AN51" s="159"/>
      <c r="AO51" s="159"/>
      <c r="AP51" s="159"/>
      <c r="AQ51" s="159"/>
    </row>
    <row r="52" spans="1:43" x14ac:dyDescent="0.25">
      <c r="A52" s="159"/>
      <c r="B52" s="186">
        <v>70</v>
      </c>
      <c r="C52" s="346">
        <f>0.7*$N$10</f>
        <v>770</v>
      </c>
      <c r="D52" s="346"/>
      <c r="E52" s="344">
        <f>$N$12-($C$52/$N$10)^2*($N$12-$N$11)</f>
        <v>38.61</v>
      </c>
      <c r="F52" s="344"/>
      <c r="G52" s="344"/>
      <c r="H52" s="344">
        <f t="shared" si="4"/>
        <v>16.68</v>
      </c>
      <c r="I52" s="344"/>
      <c r="J52" s="344">
        <f t="shared" si="5"/>
        <v>99.350612522686063</v>
      </c>
      <c r="K52" s="344"/>
      <c r="L52" s="344"/>
      <c r="M52" s="344"/>
      <c r="N52" s="352">
        <f t="shared" si="6"/>
        <v>82.82565789473685</v>
      </c>
      <c r="O52" s="353"/>
      <c r="P52" s="354"/>
      <c r="Q52" s="344">
        <f t="shared" si="7"/>
        <v>57.73446502855046</v>
      </c>
      <c r="R52" s="344"/>
      <c r="S52" s="344"/>
      <c r="T52" s="344"/>
      <c r="U52" s="344">
        <f t="shared" si="8"/>
        <v>45.966458586245878</v>
      </c>
      <c r="V52" s="344"/>
      <c r="W52" s="344"/>
      <c r="X52" s="344">
        <f t="shared" si="9"/>
        <v>53.384153936440185</v>
      </c>
      <c r="Y52" s="344"/>
      <c r="Z52" s="344"/>
      <c r="AA52" s="355">
        <f t="shared" si="10"/>
        <v>0.93316492761931047</v>
      </c>
      <c r="AB52" s="355"/>
      <c r="AC52" s="355"/>
      <c r="AD52" s="348">
        <v>1</v>
      </c>
      <c r="AE52" s="348"/>
      <c r="AF52" s="348"/>
      <c r="AG52" s="349">
        <f t="shared" si="11"/>
        <v>0.97439999999999993</v>
      </c>
      <c r="AH52" s="349"/>
      <c r="AI52" s="349"/>
      <c r="AJ52" s="350">
        <f>0.98*(0.7+(0.3*0.75*($N$13/$N$11)^0.5))</f>
        <v>0.72438412313823142</v>
      </c>
      <c r="AK52" s="350"/>
      <c r="AL52" s="351"/>
      <c r="AM52" s="159"/>
      <c r="AN52" s="159"/>
      <c r="AO52" s="159"/>
      <c r="AP52" s="159"/>
      <c r="AQ52" s="159"/>
    </row>
    <row r="53" spans="1:43" x14ac:dyDescent="0.25">
      <c r="A53" s="159"/>
      <c r="B53" s="186">
        <v>80</v>
      </c>
      <c r="C53" s="346">
        <f>0.8*$N$10</f>
        <v>880</v>
      </c>
      <c r="D53" s="346"/>
      <c r="E53" s="344">
        <f>$N$12-($C$53/$N$10)^2*($N$12-$N$11)</f>
        <v>36.96</v>
      </c>
      <c r="F53" s="344"/>
      <c r="G53" s="344"/>
      <c r="H53" s="344">
        <f t="shared" si="4"/>
        <v>21.480000000000004</v>
      </c>
      <c r="I53" s="344"/>
      <c r="J53" s="344">
        <f t="shared" si="5"/>
        <v>106.07849752586598</v>
      </c>
      <c r="K53" s="344"/>
      <c r="L53" s="344"/>
      <c r="M53" s="344"/>
      <c r="N53" s="352">
        <f t="shared" si="6"/>
        <v>94.65789473684211</v>
      </c>
      <c r="O53" s="353"/>
      <c r="P53" s="354"/>
      <c r="Q53" s="344">
        <f t="shared" si="7"/>
        <v>76.027275085647972</v>
      </c>
      <c r="R53" s="344"/>
      <c r="S53" s="344"/>
      <c r="T53" s="344"/>
      <c r="U53" s="344">
        <f t="shared" si="8"/>
        <v>65.921077914795958</v>
      </c>
      <c r="V53" s="344"/>
      <c r="W53" s="344"/>
      <c r="X53" s="344">
        <f t="shared" si="9"/>
        <v>40.157419611070026</v>
      </c>
      <c r="Y53" s="344"/>
      <c r="Z53" s="344"/>
      <c r="AA53" s="355">
        <f t="shared" si="10"/>
        <v>0.95764673167072223</v>
      </c>
      <c r="AB53" s="355"/>
      <c r="AC53" s="355"/>
      <c r="AD53" s="348">
        <v>1</v>
      </c>
      <c r="AE53" s="348"/>
      <c r="AF53" s="348"/>
      <c r="AG53" s="349">
        <f t="shared" si="11"/>
        <v>0.99839999999999984</v>
      </c>
      <c r="AH53" s="349"/>
      <c r="AI53" s="349"/>
      <c r="AJ53" s="350">
        <f>0.98*(0.8+(0.2*0.75*($N$13/$N$11)^0.5))</f>
        <v>0.80958941542548757</v>
      </c>
      <c r="AK53" s="350"/>
      <c r="AL53" s="351"/>
      <c r="AM53" s="159"/>
      <c r="AN53" s="159"/>
      <c r="AO53" s="159"/>
      <c r="AP53" s="159"/>
      <c r="AQ53" s="159"/>
    </row>
    <row r="54" spans="1:43" x14ac:dyDescent="0.25">
      <c r="A54" s="159"/>
      <c r="B54" s="186">
        <v>90</v>
      </c>
      <c r="C54" s="346">
        <f>0.9*$N$10</f>
        <v>990</v>
      </c>
      <c r="D54" s="346"/>
      <c r="E54" s="344">
        <f>$N$12-($C$54/$N$10)^2*($N$12-$N$11)</f>
        <v>35.090000000000003</v>
      </c>
      <c r="F54" s="344"/>
      <c r="G54" s="344"/>
      <c r="H54" s="344">
        <f t="shared" si="4"/>
        <v>26.92</v>
      </c>
      <c r="I54" s="344"/>
      <c r="J54" s="344">
        <f t="shared" si="5"/>
        <v>113.11907894736846</v>
      </c>
      <c r="K54" s="344"/>
      <c r="L54" s="344"/>
      <c r="M54" s="344"/>
      <c r="N54" s="352">
        <f t="shared" si="6"/>
        <v>106.49013157894737</v>
      </c>
      <c r="O54" s="353"/>
      <c r="P54" s="354"/>
      <c r="Q54" s="344">
        <f t="shared" si="7"/>
        <v>96.984904134265349</v>
      </c>
      <c r="R54" s="344"/>
      <c r="S54" s="344"/>
      <c r="T54" s="344"/>
      <c r="U54" s="344">
        <f t="shared" si="8"/>
        <v>90.844180583306326</v>
      </c>
      <c r="V54" s="344"/>
      <c r="W54" s="344"/>
      <c r="X54" s="344">
        <f t="shared" si="9"/>
        <v>22.274898364062139</v>
      </c>
      <c r="Y54" s="344"/>
      <c r="Z54" s="344"/>
      <c r="AA54" s="355">
        <f t="shared" si="10"/>
        <v>0.97977379582069379</v>
      </c>
      <c r="AB54" s="355"/>
      <c r="AC54" s="355"/>
      <c r="AD54" s="348">
        <v>1</v>
      </c>
      <c r="AE54" s="348"/>
      <c r="AF54" s="348"/>
      <c r="AG54" s="356">
        <v>1</v>
      </c>
      <c r="AH54" s="356"/>
      <c r="AI54" s="356"/>
      <c r="AJ54" s="350">
        <f>0.98*(0.9+(0.1*0.75*($N$13/$N$11)^0.5))</f>
        <v>0.89479470771274383</v>
      </c>
      <c r="AK54" s="350"/>
      <c r="AL54" s="351"/>
      <c r="AM54" s="159"/>
      <c r="AN54" s="159"/>
      <c r="AO54" s="159"/>
      <c r="AP54" s="159"/>
      <c r="AQ54" s="159"/>
    </row>
    <row r="55" spans="1:43" x14ac:dyDescent="0.25">
      <c r="A55" s="159"/>
      <c r="B55" s="186">
        <v>100</v>
      </c>
      <c r="C55" s="346">
        <f>1*$N$10</f>
        <v>1100</v>
      </c>
      <c r="D55" s="346"/>
      <c r="E55" s="344">
        <f>$N$12-($C$55/$N$10)^2*($N$12-$N$11)</f>
        <v>33</v>
      </c>
      <c r="F55" s="344"/>
      <c r="G55" s="344"/>
      <c r="H55" s="344">
        <f t="shared" si="4"/>
        <v>33</v>
      </c>
      <c r="I55" s="344"/>
      <c r="J55" s="344">
        <f t="shared" si="5"/>
        <v>118.20175438596492</v>
      </c>
      <c r="K55" s="344"/>
      <c r="L55" s="344"/>
      <c r="M55" s="344"/>
      <c r="N55" s="352">
        <f t="shared" si="6"/>
        <v>118.32236842105263</v>
      </c>
      <c r="O55" s="353"/>
      <c r="P55" s="354"/>
      <c r="Q55" s="344">
        <f t="shared" si="7"/>
        <v>120.6140350877193</v>
      </c>
      <c r="R55" s="344"/>
      <c r="S55" s="344"/>
      <c r="T55" s="344"/>
      <c r="U55" s="344">
        <f t="shared" si="8"/>
        <v>121.23256860098967</v>
      </c>
      <c r="V55" s="344"/>
      <c r="W55" s="344"/>
      <c r="X55" s="344">
        <f t="shared" si="9"/>
        <v>-3.0308142150247477</v>
      </c>
      <c r="Y55" s="344"/>
      <c r="Z55" s="344"/>
      <c r="AA55" s="355">
        <f t="shared" si="10"/>
        <v>1</v>
      </c>
      <c r="AB55" s="355"/>
      <c r="AC55" s="355"/>
      <c r="AD55" s="348">
        <v>1</v>
      </c>
      <c r="AE55" s="348"/>
      <c r="AF55" s="348"/>
      <c r="AG55" s="356">
        <v>1</v>
      </c>
      <c r="AH55" s="356"/>
      <c r="AI55" s="356"/>
      <c r="AJ55" s="365">
        <v>0.98</v>
      </c>
      <c r="AK55" s="365"/>
      <c r="AL55" s="366"/>
      <c r="AM55" s="159"/>
      <c r="AN55" s="159"/>
      <c r="AO55" s="159"/>
      <c r="AP55" s="159"/>
      <c r="AQ55" s="159"/>
    </row>
    <row r="56" spans="1:43" ht="15.75" thickBot="1" x14ac:dyDescent="0.3">
      <c r="A56" s="159"/>
      <c r="B56" s="187"/>
      <c r="C56" s="367"/>
      <c r="D56" s="36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7"/>
      <c r="Q56" s="357"/>
      <c r="R56" s="357"/>
      <c r="S56" s="357"/>
      <c r="T56" s="357"/>
      <c r="U56" s="368"/>
      <c r="V56" s="368"/>
      <c r="W56" s="368"/>
      <c r="X56" s="368"/>
      <c r="Y56" s="368"/>
      <c r="Z56" s="368"/>
      <c r="AA56" s="357"/>
      <c r="AB56" s="357"/>
      <c r="AC56" s="357"/>
      <c r="AD56" s="357"/>
      <c r="AE56" s="357"/>
      <c r="AF56" s="357"/>
      <c r="AG56" s="357"/>
      <c r="AH56" s="357"/>
      <c r="AI56" s="357"/>
      <c r="AJ56" s="178"/>
      <c r="AK56" s="178"/>
      <c r="AL56" s="179"/>
      <c r="AM56" s="159"/>
      <c r="AN56" s="159"/>
      <c r="AO56" s="159"/>
      <c r="AP56" s="159"/>
      <c r="AQ56" s="159"/>
    </row>
    <row r="57" spans="1:43" ht="16.5" thickTop="1" thickBot="1" x14ac:dyDescent="0.3">
      <c r="A57" s="159"/>
      <c r="B57" s="159"/>
      <c r="C57" s="159"/>
      <c r="D57" s="159"/>
      <c r="E57" s="159"/>
      <c r="F57" s="159"/>
      <c r="G57" s="159"/>
      <c r="H57" s="159"/>
      <c r="I57" s="159"/>
      <c r="J57" s="358">
        <v>5</v>
      </c>
      <c r="K57" s="359"/>
      <c r="L57" s="359"/>
      <c r="M57" s="360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</row>
    <row r="58" spans="1:43" ht="15.75" thickTop="1" x14ac:dyDescent="0.25">
      <c r="A58" s="159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</row>
    <row r="59" spans="1:43" ht="15.75" thickBot="1" x14ac:dyDescent="0.3">
      <c r="A59" s="159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</row>
    <row r="60" spans="1:43" ht="15.75" thickTop="1" x14ac:dyDescent="0.25">
      <c r="A60" s="159"/>
      <c r="B60" s="159"/>
      <c r="C60" s="159"/>
      <c r="D60" s="159"/>
      <c r="E60" s="361" t="s">
        <v>619</v>
      </c>
      <c r="F60" s="362"/>
      <c r="G60" s="362"/>
      <c r="H60" s="362"/>
      <c r="I60" s="362"/>
      <c r="J60" s="362"/>
      <c r="K60" s="362"/>
      <c r="L60" s="363">
        <f>N17*N10</f>
        <v>9636000</v>
      </c>
      <c r="M60" s="364"/>
      <c r="N60" s="159"/>
      <c r="O60" s="159"/>
      <c r="P60" s="159"/>
      <c r="Q60" s="159"/>
      <c r="R60" s="159"/>
      <c r="S60" s="159"/>
      <c r="T60" s="159"/>
      <c r="U60" s="159" t="s">
        <v>1060</v>
      </c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</row>
    <row r="61" spans="1:43" x14ac:dyDescent="0.25">
      <c r="A61" s="159"/>
      <c r="B61" s="159"/>
      <c r="C61" s="159"/>
      <c r="D61" s="159"/>
      <c r="E61" s="369" t="s">
        <v>621</v>
      </c>
      <c r="F61" s="370"/>
      <c r="G61" s="370"/>
      <c r="H61" s="370"/>
      <c r="I61" s="370"/>
      <c r="J61" s="370"/>
      <c r="K61" s="370"/>
      <c r="L61" s="371">
        <f>N56/L60</f>
        <v>0</v>
      </c>
      <c r="M61" s="372"/>
      <c r="N61" s="159"/>
      <c r="O61" s="159"/>
      <c r="P61" s="159"/>
      <c r="Q61" s="159"/>
      <c r="R61" s="159"/>
      <c r="S61" s="159"/>
      <c r="T61" s="159"/>
      <c r="U61" s="159" t="s">
        <v>1058</v>
      </c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</row>
    <row r="62" spans="1:43" x14ac:dyDescent="0.25">
      <c r="A62" s="159"/>
      <c r="B62" s="159"/>
      <c r="C62" s="159"/>
      <c r="D62" s="159"/>
      <c r="E62" s="369" t="s">
        <v>624</v>
      </c>
      <c r="F62" s="370"/>
      <c r="G62" s="370"/>
      <c r="H62" s="370"/>
      <c r="I62" s="370"/>
      <c r="J62" s="370"/>
      <c r="K62" s="370"/>
      <c r="L62" s="373">
        <f>L61*N17</f>
        <v>0</v>
      </c>
      <c r="M62" s="374"/>
      <c r="N62" s="159"/>
      <c r="O62" s="159"/>
      <c r="P62" s="159"/>
      <c r="Q62" s="159"/>
      <c r="R62" s="159"/>
      <c r="S62" s="159"/>
      <c r="T62" s="159"/>
      <c r="U62" s="159" t="s">
        <v>1059</v>
      </c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</row>
    <row r="63" spans="1:43" x14ac:dyDescent="0.25">
      <c r="A63" s="159"/>
      <c r="B63" s="159"/>
      <c r="C63" s="159"/>
      <c r="D63" s="159"/>
      <c r="E63" s="369" t="s">
        <v>626</v>
      </c>
      <c r="F63" s="370"/>
      <c r="G63" s="370"/>
      <c r="H63" s="370"/>
      <c r="I63" s="370"/>
      <c r="J63" s="370"/>
      <c r="K63" s="370"/>
      <c r="L63" s="373">
        <f>L62*K89/N16</f>
        <v>0</v>
      </c>
      <c r="M63" s="374"/>
      <c r="N63" s="159"/>
      <c r="O63" s="159"/>
      <c r="P63" s="159"/>
      <c r="Q63" s="159"/>
      <c r="R63" s="159"/>
      <c r="S63" s="159"/>
      <c r="T63" s="159"/>
      <c r="U63" s="159" t="s">
        <v>1032</v>
      </c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</row>
    <row r="64" spans="1:43" ht="15.75" thickBot="1" x14ac:dyDescent="0.3">
      <c r="A64" s="159"/>
      <c r="B64" s="159"/>
      <c r="C64" s="159"/>
      <c r="D64" s="159"/>
      <c r="E64" s="382" t="s">
        <v>628</v>
      </c>
      <c r="F64" s="383"/>
      <c r="G64" s="383"/>
      <c r="H64" s="383"/>
      <c r="I64" s="383"/>
      <c r="J64" s="383"/>
      <c r="K64" s="383"/>
      <c r="L64" s="384">
        <f>IF(ISERROR(L63),0,L63)</f>
        <v>0</v>
      </c>
      <c r="M64" s="385"/>
      <c r="N64" s="188"/>
      <c r="O64" s="159"/>
      <c r="P64" s="159"/>
      <c r="Q64" s="159"/>
      <c r="R64" s="159"/>
      <c r="S64" s="159"/>
      <c r="T64" s="159"/>
      <c r="U64" s="159">
        <v>460</v>
      </c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</row>
    <row r="65" spans="1:43" ht="15.75" thickTop="1" x14ac:dyDescent="0.25">
      <c r="A65" s="159"/>
      <c r="B65" s="159"/>
      <c r="C65" s="159"/>
      <c r="D65" s="159"/>
      <c r="E65" s="14"/>
      <c r="F65" s="14"/>
      <c r="G65" s="14"/>
      <c r="H65" s="14"/>
      <c r="I65" s="14"/>
      <c r="J65" s="14"/>
      <c r="K65" s="14"/>
      <c r="L65" s="8"/>
      <c r="M65" s="8"/>
      <c r="N65" s="188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</row>
    <row r="66" spans="1:43" x14ac:dyDescent="0.2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88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</row>
    <row r="67" spans="1:43" ht="15.75" thickBot="1" x14ac:dyDescent="0.3">
      <c r="A67" s="159"/>
      <c r="B67" s="159"/>
      <c r="C67" s="159"/>
      <c r="D67" s="159"/>
      <c r="E67" s="14"/>
      <c r="F67" s="14"/>
      <c r="G67" s="14"/>
      <c r="H67" s="14"/>
      <c r="I67" s="14"/>
      <c r="J67" s="14"/>
      <c r="K67" s="14"/>
      <c r="L67" s="8"/>
      <c r="M67" s="8"/>
      <c r="N67" s="188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</row>
    <row r="68" spans="1:43" ht="16.5" thickTop="1" thickBot="1" x14ac:dyDescent="0.3">
      <c r="A68" s="159"/>
      <c r="B68" s="159"/>
      <c r="C68" s="159"/>
      <c r="D68" s="159"/>
      <c r="E68" s="14"/>
      <c r="F68" s="14"/>
      <c r="G68" s="14"/>
      <c r="H68" s="14"/>
      <c r="I68" s="386" t="s">
        <v>559</v>
      </c>
      <c r="J68" s="387"/>
      <c r="K68" s="387"/>
      <c r="L68" s="387"/>
      <c r="M68" s="189"/>
      <c r="N68" s="190"/>
      <c r="O68" s="165"/>
      <c r="P68" s="165"/>
      <c r="Q68" s="165"/>
      <c r="R68" s="165"/>
      <c r="S68" s="165"/>
      <c r="T68" s="165"/>
      <c r="U68" s="165"/>
      <c r="V68" s="165"/>
      <c r="W68" s="165"/>
      <c r="X68" s="166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</row>
    <row r="69" spans="1:43" ht="16.5" thickTop="1" thickBot="1" x14ac:dyDescent="0.3">
      <c r="A69" s="159"/>
      <c r="B69" s="386" t="s">
        <v>609</v>
      </c>
      <c r="C69" s="387"/>
      <c r="D69" s="387"/>
      <c r="E69" s="191"/>
      <c r="F69" s="14"/>
      <c r="G69" s="159"/>
      <c r="H69" s="14"/>
      <c r="I69" s="192">
        <v>1</v>
      </c>
      <c r="J69" s="193"/>
      <c r="K69" s="193"/>
      <c r="L69" s="194"/>
      <c r="M69" s="195"/>
      <c r="N69" s="196"/>
      <c r="O69" s="197"/>
      <c r="P69" s="197"/>
      <c r="Q69" s="197"/>
      <c r="R69" s="197"/>
      <c r="S69" s="197"/>
      <c r="T69" s="197"/>
      <c r="U69" s="197"/>
      <c r="V69" s="197"/>
      <c r="W69" s="197"/>
      <c r="X69" s="198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</row>
    <row r="70" spans="1:43" x14ac:dyDescent="0.25">
      <c r="A70" s="159"/>
      <c r="B70" s="377">
        <f>C55</f>
        <v>1100</v>
      </c>
      <c r="C70" s="378"/>
      <c r="D70" s="378"/>
      <c r="E70" s="205">
        <v>5</v>
      </c>
      <c r="F70" s="14"/>
      <c r="G70" s="159"/>
      <c r="H70" s="14"/>
      <c r="I70" s="206">
        <f t="shared" ref="I70:I84" si="12">I69+1</f>
        <v>2</v>
      </c>
      <c r="J70" s="193"/>
      <c r="K70" s="193"/>
      <c r="L70" s="199"/>
      <c r="M70" s="388"/>
      <c r="N70" s="389"/>
      <c r="O70" s="390"/>
      <c r="P70" s="375" t="s">
        <v>570</v>
      </c>
      <c r="Q70" s="375"/>
      <c r="R70" s="375"/>
      <c r="S70" s="375" t="s">
        <v>571</v>
      </c>
      <c r="T70" s="375"/>
      <c r="U70" s="375"/>
      <c r="V70" s="375" t="s">
        <v>572</v>
      </c>
      <c r="W70" s="375"/>
      <c r="X70" s="376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</row>
    <row r="71" spans="1:43" x14ac:dyDescent="0.25">
      <c r="A71" s="159"/>
      <c r="B71" s="377">
        <f>C54</f>
        <v>990</v>
      </c>
      <c r="C71" s="378"/>
      <c r="D71" s="378"/>
      <c r="E71" s="205">
        <v>10</v>
      </c>
      <c r="F71" s="14"/>
      <c r="G71" s="159"/>
      <c r="H71" s="14"/>
      <c r="I71" s="206">
        <f t="shared" si="12"/>
        <v>3</v>
      </c>
      <c r="J71" s="193"/>
      <c r="K71" s="193"/>
      <c r="L71" s="199"/>
      <c r="M71" s="379" t="s">
        <v>131</v>
      </c>
      <c r="N71" s="380"/>
      <c r="O71" s="380"/>
      <c r="P71" s="333" t="s">
        <v>583</v>
      </c>
      <c r="Q71" s="333"/>
      <c r="R71" s="333"/>
      <c r="S71" s="380" t="s">
        <v>583</v>
      </c>
      <c r="T71" s="380"/>
      <c r="U71" s="380"/>
      <c r="V71" s="380" t="s">
        <v>583</v>
      </c>
      <c r="W71" s="380"/>
      <c r="X71" s="381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</row>
    <row r="72" spans="1:43" x14ac:dyDescent="0.25">
      <c r="A72" s="159"/>
      <c r="B72" s="377">
        <f>C53</f>
        <v>880</v>
      </c>
      <c r="C72" s="378"/>
      <c r="D72" s="378"/>
      <c r="E72" s="205">
        <v>15</v>
      </c>
      <c r="F72" s="14"/>
      <c r="G72" s="159"/>
      <c r="H72" s="14"/>
      <c r="I72" s="206">
        <f t="shared" si="12"/>
        <v>4</v>
      </c>
      <c r="J72" s="193"/>
      <c r="K72" s="193"/>
      <c r="L72" s="199"/>
      <c r="M72" s="391" t="s">
        <v>593</v>
      </c>
      <c r="N72" s="392"/>
      <c r="O72" s="392"/>
      <c r="P72" s="393" t="s">
        <v>587</v>
      </c>
      <c r="Q72" s="393"/>
      <c r="R72" s="393"/>
      <c r="S72" s="394"/>
      <c r="T72" s="394"/>
      <c r="U72" s="394"/>
      <c r="V72" s="394"/>
      <c r="W72" s="394"/>
      <c r="X72" s="395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</row>
    <row r="73" spans="1:43" x14ac:dyDescent="0.25">
      <c r="A73" s="159"/>
      <c r="B73" s="377">
        <f>C52</f>
        <v>770</v>
      </c>
      <c r="C73" s="378"/>
      <c r="D73" s="378"/>
      <c r="E73" s="205">
        <v>20</v>
      </c>
      <c r="F73" s="14"/>
      <c r="G73" s="159"/>
      <c r="H73" s="14"/>
      <c r="I73" s="206">
        <f t="shared" si="12"/>
        <v>5</v>
      </c>
      <c r="J73" s="193"/>
      <c r="K73" s="193"/>
      <c r="L73" s="199"/>
      <c r="M73" s="396"/>
      <c r="N73" s="397"/>
      <c r="O73" s="397"/>
      <c r="P73" s="397"/>
      <c r="Q73" s="397"/>
      <c r="R73" s="397"/>
      <c r="S73" s="397"/>
      <c r="T73" s="397"/>
      <c r="U73" s="397"/>
      <c r="V73" s="397"/>
      <c r="W73" s="397"/>
      <c r="X73" s="398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</row>
    <row r="74" spans="1:43" x14ac:dyDescent="0.25">
      <c r="A74" s="159"/>
      <c r="B74" s="377">
        <f>C51</f>
        <v>660</v>
      </c>
      <c r="C74" s="378"/>
      <c r="D74" s="378"/>
      <c r="E74" s="205">
        <v>20</v>
      </c>
      <c r="F74" s="14"/>
      <c r="G74" s="159"/>
      <c r="H74" s="14"/>
      <c r="I74" s="206">
        <f t="shared" si="12"/>
        <v>6</v>
      </c>
      <c r="J74" s="193"/>
      <c r="K74" s="193"/>
      <c r="L74" s="199"/>
      <c r="M74" s="399">
        <f t="shared" ref="M74:M84" si="13">C45</f>
        <v>0</v>
      </c>
      <c r="N74" s="400"/>
      <c r="O74" s="400"/>
      <c r="P74" s="397"/>
      <c r="Q74" s="397"/>
      <c r="R74" s="397"/>
      <c r="S74" s="397"/>
      <c r="T74" s="397"/>
      <c r="U74" s="397"/>
      <c r="V74" s="397"/>
      <c r="W74" s="397"/>
      <c r="X74" s="398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</row>
    <row r="75" spans="1:43" x14ac:dyDescent="0.25">
      <c r="A75" s="159"/>
      <c r="B75" s="377">
        <f>C50</f>
        <v>550</v>
      </c>
      <c r="C75" s="378"/>
      <c r="D75" s="378"/>
      <c r="E75" s="205">
        <v>15</v>
      </c>
      <c r="F75" s="14"/>
      <c r="G75" s="159"/>
      <c r="H75" s="14"/>
      <c r="I75" s="206">
        <f t="shared" si="12"/>
        <v>7</v>
      </c>
      <c r="J75" s="193"/>
      <c r="K75" s="193"/>
      <c r="L75" s="199"/>
      <c r="M75" s="399">
        <f t="shared" si="13"/>
        <v>110</v>
      </c>
      <c r="N75" s="400"/>
      <c r="O75" s="400"/>
      <c r="P75" s="397"/>
      <c r="Q75" s="397"/>
      <c r="R75" s="397"/>
      <c r="S75" s="397"/>
      <c r="T75" s="397"/>
      <c r="U75" s="397"/>
      <c r="V75" s="397"/>
      <c r="W75" s="397"/>
      <c r="X75" s="398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</row>
    <row r="76" spans="1:43" x14ac:dyDescent="0.25">
      <c r="A76" s="159"/>
      <c r="B76" s="377">
        <f>C49</f>
        <v>440</v>
      </c>
      <c r="C76" s="378"/>
      <c r="D76" s="378"/>
      <c r="E76" s="205">
        <v>10</v>
      </c>
      <c r="F76" s="14"/>
      <c r="G76" s="14"/>
      <c r="H76" s="14"/>
      <c r="I76" s="206">
        <f t="shared" si="12"/>
        <v>8</v>
      </c>
      <c r="J76" s="193"/>
      <c r="K76" s="193"/>
      <c r="L76" s="199"/>
      <c r="M76" s="399">
        <f t="shared" si="13"/>
        <v>220</v>
      </c>
      <c r="N76" s="400"/>
      <c r="O76" s="400"/>
      <c r="P76" s="401">
        <f t="shared" ref="P76:P84" si="14">J47</f>
        <v>73.876096491228083</v>
      </c>
      <c r="Q76" s="401"/>
      <c r="R76" s="401"/>
      <c r="S76" s="402">
        <f t="shared" ref="S76:S84" si="15">U47</f>
        <v>2.3596972932482774</v>
      </c>
      <c r="T76" s="402"/>
      <c r="U76" s="402"/>
      <c r="V76" s="401">
        <f t="shared" ref="V76:V84" si="16">Q47</f>
        <v>5.4744139098562208</v>
      </c>
      <c r="W76" s="401"/>
      <c r="X76" s="403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</row>
    <row r="77" spans="1:43" x14ac:dyDescent="0.25">
      <c r="A77" s="159"/>
      <c r="B77" s="377">
        <f>C48</f>
        <v>330</v>
      </c>
      <c r="C77" s="378"/>
      <c r="D77" s="378"/>
      <c r="E77" s="205">
        <v>5</v>
      </c>
      <c r="F77" s="14"/>
      <c r="G77" s="14"/>
      <c r="H77" s="14"/>
      <c r="I77" s="206">
        <f t="shared" si="12"/>
        <v>9</v>
      </c>
      <c r="J77" s="193"/>
      <c r="K77" s="193"/>
      <c r="L77" s="199"/>
      <c r="M77" s="399">
        <f t="shared" si="13"/>
        <v>330</v>
      </c>
      <c r="N77" s="400"/>
      <c r="O77" s="400"/>
      <c r="P77" s="401">
        <f t="shared" si="14"/>
        <v>78.280633409404288</v>
      </c>
      <c r="Q77" s="401"/>
      <c r="R77" s="401"/>
      <c r="S77" s="402">
        <f t="shared" si="15"/>
        <v>5.5111097340119217</v>
      </c>
      <c r="T77" s="402"/>
      <c r="U77" s="402"/>
      <c r="V77" s="401">
        <f t="shared" si="16"/>
        <v>10.869919011342686</v>
      </c>
      <c r="W77" s="401"/>
      <c r="X77" s="403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</row>
    <row r="78" spans="1:43" ht="15.75" thickBot="1" x14ac:dyDescent="0.3">
      <c r="A78" s="159"/>
      <c r="B78" s="404">
        <f>C47</f>
        <v>220</v>
      </c>
      <c r="C78" s="405"/>
      <c r="D78" s="405"/>
      <c r="E78" s="205">
        <v>0</v>
      </c>
      <c r="F78" s="14"/>
      <c r="G78" s="14"/>
      <c r="H78" s="14"/>
      <c r="I78" s="206">
        <f t="shared" si="12"/>
        <v>10</v>
      </c>
      <c r="J78" s="193"/>
      <c r="K78" s="193"/>
      <c r="L78" s="199"/>
      <c r="M78" s="399">
        <f t="shared" si="13"/>
        <v>440</v>
      </c>
      <c r="N78" s="400"/>
      <c r="O78" s="400"/>
      <c r="P78" s="401">
        <f t="shared" si="14"/>
        <v>82.948599569098207</v>
      </c>
      <c r="Q78" s="401"/>
      <c r="R78" s="401"/>
      <c r="S78" s="402">
        <f t="shared" si="15"/>
        <v>10.850701840079507</v>
      </c>
      <c r="T78" s="402"/>
      <c r="U78" s="402"/>
      <c r="V78" s="401">
        <f t="shared" si="16"/>
        <v>18.705236803647065</v>
      </c>
      <c r="W78" s="401"/>
      <c r="X78" s="403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</row>
    <row r="79" spans="1:43" ht="15.75" thickTop="1" x14ac:dyDescent="0.25">
      <c r="A79" s="159"/>
      <c r="B79" s="159"/>
      <c r="C79" s="159"/>
      <c r="D79" s="159"/>
      <c r="E79" s="14"/>
      <c r="F79" s="14"/>
      <c r="G79" s="14"/>
      <c r="H79" s="14"/>
      <c r="I79" s="206">
        <f t="shared" si="12"/>
        <v>11</v>
      </c>
      <c r="J79" s="193"/>
      <c r="K79" s="193"/>
      <c r="L79" s="199"/>
      <c r="M79" s="399">
        <f t="shared" si="13"/>
        <v>550</v>
      </c>
      <c r="N79" s="400"/>
      <c r="O79" s="400"/>
      <c r="P79" s="401">
        <f t="shared" si="14"/>
        <v>87.947733918128677</v>
      </c>
      <c r="Q79" s="401"/>
      <c r="R79" s="401"/>
      <c r="S79" s="402">
        <f t="shared" si="15"/>
        <v>19.101358738025048</v>
      </c>
      <c r="T79" s="402"/>
      <c r="U79" s="402"/>
      <c r="V79" s="401">
        <f t="shared" si="16"/>
        <v>29.096012590098852</v>
      </c>
      <c r="W79" s="401"/>
      <c r="X79" s="403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</row>
    <row r="80" spans="1:43" x14ac:dyDescent="0.25">
      <c r="A80" s="159"/>
      <c r="B80" s="159"/>
      <c r="C80" s="159"/>
      <c r="D80" s="159"/>
      <c r="E80" s="14"/>
      <c r="F80" s="14"/>
      <c r="G80" s="14"/>
      <c r="H80" s="14"/>
      <c r="I80" s="206">
        <f t="shared" si="12"/>
        <v>12</v>
      </c>
      <c r="J80" s="193"/>
      <c r="K80" s="193"/>
      <c r="L80" s="199"/>
      <c r="M80" s="399">
        <f t="shared" si="13"/>
        <v>660</v>
      </c>
      <c r="N80" s="400"/>
      <c r="O80" s="400"/>
      <c r="P80" s="401">
        <f t="shared" si="14"/>
        <v>93.371177509746587</v>
      </c>
      <c r="Q80" s="401"/>
      <c r="R80" s="401"/>
      <c r="S80" s="402">
        <f t="shared" si="15"/>
        <v>30.778748976360244</v>
      </c>
      <c r="T80" s="402"/>
      <c r="U80" s="402"/>
      <c r="V80" s="401">
        <f t="shared" si="16"/>
        <v>42.096227605092629</v>
      </c>
      <c r="W80" s="401"/>
      <c r="X80" s="403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</row>
    <row r="81" spans="1:43" x14ac:dyDescent="0.25">
      <c r="A81" s="159"/>
      <c r="B81" s="159"/>
      <c r="C81" s="159"/>
      <c r="D81" s="159"/>
      <c r="E81" s="159"/>
      <c r="F81" s="159"/>
      <c r="G81" s="159"/>
      <c r="H81" s="159"/>
      <c r="I81" s="206">
        <f t="shared" si="12"/>
        <v>13</v>
      </c>
      <c r="J81" s="174"/>
      <c r="K81" s="174"/>
      <c r="L81" s="200"/>
      <c r="M81" s="399">
        <f t="shared" si="13"/>
        <v>770</v>
      </c>
      <c r="N81" s="400"/>
      <c r="O81" s="400"/>
      <c r="P81" s="401">
        <f t="shared" si="14"/>
        <v>99.350612522686063</v>
      </c>
      <c r="Q81" s="401"/>
      <c r="R81" s="401"/>
      <c r="S81" s="402">
        <f t="shared" si="15"/>
        <v>45.966458586245878</v>
      </c>
      <c r="T81" s="402"/>
      <c r="U81" s="402"/>
      <c r="V81" s="401">
        <f t="shared" si="16"/>
        <v>57.73446502855046</v>
      </c>
      <c r="W81" s="401"/>
      <c r="X81" s="403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</row>
    <row r="82" spans="1:43" x14ac:dyDescent="0.25">
      <c r="A82" s="159"/>
      <c r="B82" s="159"/>
      <c r="C82" s="159"/>
      <c r="D82" s="159"/>
      <c r="E82" s="159"/>
      <c r="F82" s="159"/>
      <c r="G82" s="159"/>
      <c r="H82" s="159"/>
      <c r="I82" s="206">
        <f t="shared" si="12"/>
        <v>14</v>
      </c>
      <c r="J82" s="174"/>
      <c r="K82" s="174"/>
      <c r="L82" s="200"/>
      <c r="M82" s="399">
        <f t="shared" si="13"/>
        <v>880</v>
      </c>
      <c r="N82" s="400"/>
      <c r="O82" s="400"/>
      <c r="P82" s="401">
        <f t="shared" si="14"/>
        <v>106.07849752586598</v>
      </c>
      <c r="Q82" s="401"/>
      <c r="R82" s="401"/>
      <c r="S82" s="402">
        <f t="shared" si="15"/>
        <v>65.921077914795958</v>
      </c>
      <c r="T82" s="402"/>
      <c r="U82" s="402"/>
      <c r="V82" s="401">
        <f t="shared" si="16"/>
        <v>76.027275085647972</v>
      </c>
      <c r="W82" s="401"/>
      <c r="X82" s="403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</row>
    <row r="83" spans="1:43" x14ac:dyDescent="0.25">
      <c r="A83" s="159"/>
      <c r="B83" s="159"/>
      <c r="C83" s="159"/>
      <c r="D83" s="159"/>
      <c r="E83" s="159"/>
      <c r="F83" s="159"/>
      <c r="G83" s="159"/>
      <c r="H83" s="159"/>
      <c r="I83" s="206">
        <f t="shared" si="12"/>
        <v>15</v>
      </c>
      <c r="J83" s="174"/>
      <c r="K83" s="174"/>
      <c r="L83" s="200"/>
      <c r="M83" s="399">
        <f t="shared" si="13"/>
        <v>990</v>
      </c>
      <c r="N83" s="400"/>
      <c r="O83" s="400"/>
      <c r="P83" s="401">
        <f t="shared" si="14"/>
        <v>113.11907894736846</v>
      </c>
      <c r="Q83" s="401"/>
      <c r="R83" s="401"/>
      <c r="S83" s="402">
        <f t="shared" si="15"/>
        <v>90.844180583306326</v>
      </c>
      <c r="T83" s="402"/>
      <c r="U83" s="402"/>
      <c r="V83" s="401">
        <f t="shared" si="16"/>
        <v>96.984904134265349</v>
      </c>
      <c r="W83" s="401"/>
      <c r="X83" s="403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</row>
    <row r="84" spans="1:43" ht="15.75" thickBot="1" x14ac:dyDescent="0.3">
      <c r="A84" s="159"/>
      <c r="B84" s="159"/>
      <c r="C84" s="159"/>
      <c r="D84" s="159"/>
      <c r="E84" s="159"/>
      <c r="F84" s="159"/>
      <c r="G84" s="159"/>
      <c r="H84" s="159"/>
      <c r="I84" s="207">
        <f t="shared" si="12"/>
        <v>16</v>
      </c>
      <c r="J84" s="178"/>
      <c r="K84" s="178"/>
      <c r="L84" s="201"/>
      <c r="M84" s="415">
        <f t="shared" si="13"/>
        <v>1100</v>
      </c>
      <c r="N84" s="416"/>
      <c r="O84" s="416"/>
      <c r="P84" s="406">
        <f t="shared" si="14"/>
        <v>118.20175438596492</v>
      </c>
      <c r="Q84" s="406"/>
      <c r="R84" s="406"/>
      <c r="S84" s="417">
        <f t="shared" si="15"/>
        <v>121.23256860098967</v>
      </c>
      <c r="T84" s="417"/>
      <c r="U84" s="417"/>
      <c r="V84" s="406">
        <f t="shared" si="16"/>
        <v>120.6140350877193</v>
      </c>
      <c r="W84" s="406"/>
      <c r="X84" s="407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</row>
    <row r="85" spans="1:43" ht="15.75" thickTop="1" x14ac:dyDescent="0.25">
      <c r="A85" s="159"/>
      <c r="B85" s="159"/>
      <c r="C85" s="159"/>
      <c r="D85" s="159"/>
      <c r="E85" s="159"/>
      <c r="F85" s="159"/>
      <c r="G85" s="159"/>
      <c r="H85" s="159"/>
      <c r="I85" s="7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</row>
    <row r="86" spans="1:43" x14ac:dyDescent="0.2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</row>
    <row r="87" spans="1:43" ht="15.75" thickBot="1" x14ac:dyDescent="0.3">
      <c r="A87" s="159"/>
      <c r="B87" s="243" t="s">
        <v>617</v>
      </c>
      <c r="C87" s="243"/>
      <c r="D87" s="243"/>
      <c r="E87" s="243"/>
      <c r="F87" s="243"/>
      <c r="G87" s="243"/>
      <c r="H87" s="243"/>
      <c r="I87" s="243"/>
      <c r="J87" s="243"/>
      <c r="K87" s="408"/>
      <c r="L87" s="408"/>
      <c r="M87" s="408"/>
      <c r="N87" s="408"/>
      <c r="O87" s="408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</row>
    <row r="88" spans="1:43" ht="15.75" thickTop="1" x14ac:dyDescent="0.25">
      <c r="A88" s="159"/>
      <c r="B88" s="257" t="s">
        <v>618</v>
      </c>
      <c r="C88" s="258"/>
      <c r="D88" s="258"/>
      <c r="E88" s="258"/>
      <c r="F88" s="258"/>
      <c r="G88" s="258"/>
      <c r="H88" s="258"/>
      <c r="I88" s="258"/>
      <c r="J88" s="258"/>
      <c r="K88" s="409"/>
      <c r="L88" s="409"/>
      <c r="M88" s="409"/>
      <c r="N88" s="410"/>
      <c r="O88" s="411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</row>
    <row r="89" spans="1:43" x14ac:dyDescent="0.25">
      <c r="A89" s="159"/>
      <c r="B89" s="249" t="s">
        <v>620</v>
      </c>
      <c r="C89" s="250"/>
      <c r="D89" s="250"/>
      <c r="E89" s="250"/>
      <c r="F89" s="250"/>
      <c r="G89" s="250"/>
      <c r="H89" s="250"/>
      <c r="I89" s="250"/>
      <c r="J89" s="250"/>
      <c r="K89" s="412">
        <f>($N$9*$N$10*$N$11*9.81)/(3600*$N$14*$AE$9)</f>
        <v>112.40625</v>
      </c>
      <c r="L89" s="412"/>
      <c r="M89" s="412"/>
      <c r="N89" s="413" t="s">
        <v>128</v>
      </c>
      <c r="O89" s="414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</row>
    <row r="90" spans="1:43" x14ac:dyDescent="0.25">
      <c r="A90" s="159"/>
      <c r="B90" s="249" t="s">
        <v>622</v>
      </c>
      <c r="C90" s="250"/>
      <c r="D90" s="250"/>
      <c r="E90" s="250"/>
      <c r="F90" s="250"/>
      <c r="G90" s="250"/>
      <c r="H90" s="250"/>
      <c r="I90" s="250"/>
      <c r="J90" s="250"/>
      <c r="K90" s="434">
        <f>$AA$29</f>
        <v>850413.61648902739</v>
      </c>
      <c r="L90" s="434"/>
      <c r="M90" s="434"/>
      <c r="N90" s="413" t="s">
        <v>623</v>
      </c>
      <c r="O90" s="414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</row>
    <row r="91" spans="1:43" x14ac:dyDescent="0.25">
      <c r="A91" s="159"/>
      <c r="B91" s="249" t="s">
        <v>625</v>
      </c>
      <c r="C91" s="250"/>
      <c r="D91" s="250"/>
      <c r="E91" s="250"/>
      <c r="F91" s="250"/>
      <c r="G91" s="250"/>
      <c r="H91" s="250"/>
      <c r="I91" s="250"/>
      <c r="J91" s="250"/>
      <c r="K91" s="434">
        <f>$W$29</f>
        <v>390775.53352510941</v>
      </c>
      <c r="L91" s="434"/>
      <c r="M91" s="434"/>
      <c r="N91" s="413" t="s">
        <v>623</v>
      </c>
      <c r="O91" s="414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</row>
    <row r="92" spans="1:43" x14ac:dyDescent="0.25">
      <c r="A92" s="159"/>
      <c r="B92" s="249" t="s">
        <v>627</v>
      </c>
      <c r="C92" s="250"/>
      <c r="D92" s="250"/>
      <c r="E92" s="250"/>
      <c r="F92" s="250"/>
      <c r="G92" s="250"/>
      <c r="H92" s="250"/>
      <c r="I92" s="250"/>
      <c r="J92" s="250"/>
      <c r="K92" s="434">
        <f>$K$90-$K$91</f>
        <v>459638.08296391799</v>
      </c>
      <c r="L92" s="434"/>
      <c r="M92" s="434"/>
      <c r="N92" s="413" t="s">
        <v>623</v>
      </c>
      <c r="O92" s="414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</row>
    <row r="93" spans="1:43" x14ac:dyDescent="0.25">
      <c r="A93" s="159"/>
      <c r="B93" s="249" t="s">
        <v>629</v>
      </c>
      <c r="C93" s="250"/>
      <c r="D93" s="250"/>
      <c r="E93" s="250"/>
      <c r="F93" s="250"/>
      <c r="G93" s="250"/>
      <c r="H93" s="250"/>
      <c r="I93" s="250"/>
      <c r="J93" s="250"/>
      <c r="K93" s="434">
        <f>$N$18*$K$92</f>
        <v>45963.808296391799</v>
      </c>
      <c r="L93" s="434"/>
      <c r="M93" s="434"/>
      <c r="N93" s="429" t="str">
        <f>K18</f>
        <v>EUR</v>
      </c>
      <c r="O93" s="430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</row>
    <row r="94" spans="1:43" x14ac:dyDescent="0.25">
      <c r="A94" s="159"/>
      <c r="B94" s="249" t="s">
        <v>630</v>
      </c>
      <c r="C94" s="250"/>
      <c r="D94" s="250"/>
      <c r="E94" s="250"/>
      <c r="F94" s="250"/>
      <c r="G94" s="250"/>
      <c r="H94" s="250"/>
      <c r="I94" s="250"/>
      <c r="J94" s="250"/>
      <c r="K94" s="428">
        <v>7000</v>
      </c>
      <c r="L94" s="428"/>
      <c r="M94" s="428"/>
      <c r="N94" s="429" t="str">
        <f>K18</f>
        <v>EUR</v>
      </c>
      <c r="O94" s="430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</row>
    <row r="95" spans="1:43" ht="15.75" thickBot="1" x14ac:dyDescent="0.3">
      <c r="A95" s="159"/>
      <c r="B95" s="290" t="s">
        <v>631</v>
      </c>
      <c r="C95" s="291"/>
      <c r="D95" s="291"/>
      <c r="E95" s="291"/>
      <c r="F95" s="291"/>
      <c r="G95" s="291"/>
      <c r="H95" s="291"/>
      <c r="I95" s="291"/>
      <c r="J95" s="291"/>
      <c r="K95" s="431">
        <f>K94/K93</f>
        <v>0.15229373412362585</v>
      </c>
      <c r="L95" s="431"/>
      <c r="M95" s="431"/>
      <c r="N95" s="432" t="s">
        <v>632</v>
      </c>
      <c r="O95" s="433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</row>
    <row r="96" spans="1:43" ht="15.75" thickTop="1" x14ac:dyDescent="0.25">
      <c r="A96" s="159"/>
      <c r="B96" s="160"/>
      <c r="C96" s="160"/>
      <c r="D96" s="160"/>
      <c r="E96" s="160"/>
      <c r="F96" s="160"/>
      <c r="G96" s="160"/>
      <c r="H96" s="160"/>
      <c r="I96" s="160"/>
      <c r="J96" s="160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/>
      <c r="AK96" s="159"/>
      <c r="AL96" s="159"/>
      <c r="AM96" s="159"/>
      <c r="AN96" s="159"/>
      <c r="AO96" s="159"/>
      <c r="AP96" s="159"/>
      <c r="AQ96" s="159"/>
    </row>
    <row r="97" spans="1:43" x14ac:dyDescent="0.25">
      <c r="A97" s="159"/>
      <c r="B97" s="160"/>
      <c r="C97" s="160"/>
      <c r="D97" s="160"/>
      <c r="E97" s="160"/>
      <c r="F97" s="160"/>
      <c r="G97" s="160"/>
      <c r="H97" s="160"/>
      <c r="I97" s="160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/>
      <c r="AK97" s="159"/>
      <c r="AL97" s="159"/>
      <c r="AM97" s="159"/>
      <c r="AN97" s="159"/>
      <c r="AO97" s="159"/>
      <c r="AP97" s="159"/>
      <c r="AQ97" s="159"/>
    </row>
    <row r="98" spans="1:43" x14ac:dyDescent="0.25">
      <c r="A98" s="159"/>
      <c r="B98" s="160"/>
      <c r="C98" s="160"/>
      <c r="D98" s="160"/>
      <c r="E98" s="160"/>
      <c r="F98" s="160"/>
      <c r="G98" s="160"/>
      <c r="H98" s="160"/>
      <c r="I98" s="160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</row>
    <row r="99" spans="1:43" x14ac:dyDescent="0.25">
      <c r="A99" s="159"/>
      <c r="B99" s="146"/>
      <c r="C99" s="146"/>
      <c r="D99" s="146"/>
      <c r="E99" s="146"/>
      <c r="F99" s="146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</row>
    <row r="100" spans="1:43" x14ac:dyDescent="0.25">
      <c r="A100" s="159"/>
      <c r="B100" s="146"/>
      <c r="C100" s="146"/>
      <c r="D100" s="146"/>
      <c r="E100" s="146"/>
      <c r="F100" s="146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</row>
    <row r="101" spans="1:43" ht="15.75" thickBot="1" x14ac:dyDescent="0.3">
      <c r="A101" s="159"/>
      <c r="B101" s="418" t="s">
        <v>633</v>
      </c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/>
      <c r="AK101" s="159"/>
      <c r="AL101" s="159"/>
      <c r="AM101" s="159"/>
      <c r="AN101" s="159"/>
      <c r="AO101" s="159"/>
      <c r="AP101" s="159"/>
      <c r="AQ101" s="159"/>
    </row>
    <row r="102" spans="1:43" ht="15.75" thickTop="1" x14ac:dyDescent="0.25">
      <c r="A102" s="159"/>
      <c r="B102" s="419"/>
      <c r="C102" s="420"/>
      <c r="D102" s="420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421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/>
      <c r="AK102" s="159"/>
      <c r="AL102" s="159"/>
      <c r="AM102" s="159"/>
      <c r="AN102" s="159"/>
      <c r="AO102" s="159"/>
      <c r="AP102" s="159"/>
      <c r="AQ102" s="159"/>
    </row>
    <row r="103" spans="1:43" x14ac:dyDescent="0.25">
      <c r="A103" s="159"/>
      <c r="B103" s="422"/>
      <c r="C103" s="423"/>
      <c r="D103" s="423"/>
      <c r="E103" s="423"/>
      <c r="F103" s="423"/>
      <c r="G103" s="423"/>
      <c r="H103" s="423"/>
      <c r="I103" s="423"/>
      <c r="J103" s="423"/>
      <c r="K103" s="423"/>
      <c r="L103" s="423"/>
      <c r="M103" s="423"/>
      <c r="N103" s="423"/>
      <c r="O103" s="424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59"/>
    </row>
    <row r="104" spans="1:43" x14ac:dyDescent="0.25">
      <c r="A104" s="159"/>
      <c r="B104" s="422"/>
      <c r="C104" s="423"/>
      <c r="D104" s="423"/>
      <c r="E104" s="423"/>
      <c r="F104" s="423"/>
      <c r="G104" s="423"/>
      <c r="H104" s="423"/>
      <c r="I104" s="423"/>
      <c r="J104" s="423"/>
      <c r="K104" s="423"/>
      <c r="L104" s="423"/>
      <c r="M104" s="423"/>
      <c r="N104" s="423"/>
      <c r="O104" s="424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9"/>
      <c r="AF104" s="159"/>
      <c r="AG104" s="159"/>
      <c r="AH104" s="159"/>
      <c r="AI104" s="159"/>
      <c r="AJ104" s="159"/>
      <c r="AK104" s="159"/>
      <c r="AL104" s="159"/>
      <c r="AM104" s="159"/>
      <c r="AN104" s="159"/>
      <c r="AO104" s="159"/>
      <c r="AP104" s="159"/>
      <c r="AQ104" s="159"/>
    </row>
    <row r="105" spans="1:43" x14ac:dyDescent="0.25">
      <c r="A105" s="159"/>
      <c r="B105" s="422"/>
      <c r="C105" s="423"/>
      <c r="D105" s="423"/>
      <c r="E105" s="423"/>
      <c r="F105" s="423"/>
      <c r="G105" s="423"/>
      <c r="H105" s="423"/>
      <c r="I105" s="423"/>
      <c r="J105" s="423"/>
      <c r="K105" s="423"/>
      <c r="L105" s="423"/>
      <c r="M105" s="423"/>
      <c r="N105" s="423"/>
      <c r="O105" s="424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</row>
    <row r="106" spans="1:43" ht="15.75" thickBot="1" x14ac:dyDescent="0.3">
      <c r="A106" s="159"/>
      <c r="B106" s="425"/>
      <c r="C106" s="426"/>
      <c r="D106" s="426"/>
      <c r="E106" s="426"/>
      <c r="F106" s="426"/>
      <c r="G106" s="426"/>
      <c r="H106" s="426"/>
      <c r="I106" s="426"/>
      <c r="J106" s="426"/>
      <c r="K106" s="426"/>
      <c r="L106" s="426"/>
      <c r="M106" s="426"/>
      <c r="N106" s="426"/>
      <c r="O106" s="427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</row>
    <row r="107" spans="1:43" ht="15.75" thickTop="1" x14ac:dyDescent="0.2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</row>
    <row r="108" spans="1:43" x14ac:dyDescent="0.2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/>
      <c r="AK108" s="159"/>
      <c r="AL108" s="159"/>
      <c r="AM108" s="159"/>
      <c r="AN108" s="159"/>
      <c r="AO108" s="159"/>
      <c r="AP108" s="159"/>
      <c r="AQ108" s="159"/>
    </row>
    <row r="109" spans="1:43" x14ac:dyDescent="0.2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</row>
    <row r="110" spans="1:43" x14ac:dyDescent="0.2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/>
      <c r="AK110" s="159"/>
      <c r="AL110" s="159"/>
      <c r="AM110" s="159"/>
      <c r="AN110" s="159"/>
      <c r="AO110" s="159"/>
      <c r="AP110" s="159"/>
      <c r="AQ110" s="159"/>
    </row>
    <row r="111" spans="1:43" x14ac:dyDescent="0.2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</row>
    <row r="112" spans="1:43" x14ac:dyDescent="0.2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</row>
  </sheetData>
  <mergeCells count="474">
    <mergeCell ref="AH28:AK28"/>
    <mergeCell ref="AH22:AK22"/>
    <mergeCell ref="AH23:AK23"/>
    <mergeCell ref="AH24:AK24"/>
    <mergeCell ref="AH25:AK25"/>
    <mergeCell ref="AH26:AK26"/>
    <mergeCell ref="AH27:AK27"/>
    <mergeCell ref="AH17:AK17"/>
    <mergeCell ref="AH18:AK18"/>
    <mergeCell ref="AH19:AK19"/>
    <mergeCell ref="AH20:AK20"/>
    <mergeCell ref="AH21:AK21"/>
    <mergeCell ref="B92:J92"/>
    <mergeCell ref="K92:M92"/>
    <mergeCell ref="N92:O92"/>
    <mergeCell ref="B93:J93"/>
    <mergeCell ref="K93:M93"/>
    <mergeCell ref="N93:O93"/>
    <mergeCell ref="B90:J90"/>
    <mergeCell ref="K90:M90"/>
    <mergeCell ref="N90:O90"/>
    <mergeCell ref="B91:J91"/>
    <mergeCell ref="K91:M91"/>
    <mergeCell ref="N91:O91"/>
    <mergeCell ref="B101:O101"/>
    <mergeCell ref="B102:O102"/>
    <mergeCell ref="B103:O103"/>
    <mergeCell ref="B104:O104"/>
    <mergeCell ref="B105:O105"/>
    <mergeCell ref="B106:O106"/>
    <mergeCell ref="B94:J94"/>
    <mergeCell ref="K94:M94"/>
    <mergeCell ref="N94:O94"/>
    <mergeCell ref="B95:J95"/>
    <mergeCell ref="K95:M95"/>
    <mergeCell ref="N95:O95"/>
    <mergeCell ref="B88:J88"/>
    <mergeCell ref="K88:M88"/>
    <mergeCell ref="N88:O88"/>
    <mergeCell ref="B89:J89"/>
    <mergeCell ref="K89:M89"/>
    <mergeCell ref="N89:O89"/>
    <mergeCell ref="M84:O84"/>
    <mergeCell ref="P84:R84"/>
    <mergeCell ref="S84:U84"/>
    <mergeCell ref="V84:X84"/>
    <mergeCell ref="B87:J87"/>
    <mergeCell ref="K87:M87"/>
    <mergeCell ref="N87:O87"/>
    <mergeCell ref="M82:O82"/>
    <mergeCell ref="P82:R82"/>
    <mergeCell ref="S82:U82"/>
    <mergeCell ref="V82:X82"/>
    <mergeCell ref="M83:O83"/>
    <mergeCell ref="P83:R83"/>
    <mergeCell ref="S83:U83"/>
    <mergeCell ref="V83:X83"/>
    <mergeCell ref="M80:O80"/>
    <mergeCell ref="P80:R80"/>
    <mergeCell ref="S80:U80"/>
    <mergeCell ref="V80:X80"/>
    <mergeCell ref="M81:O81"/>
    <mergeCell ref="P81:R81"/>
    <mergeCell ref="S81:U81"/>
    <mergeCell ref="V81:X81"/>
    <mergeCell ref="B78:D78"/>
    <mergeCell ref="M78:O78"/>
    <mergeCell ref="P78:R78"/>
    <mergeCell ref="S78:U78"/>
    <mergeCell ref="V78:X78"/>
    <mergeCell ref="M79:O79"/>
    <mergeCell ref="P79:R79"/>
    <mergeCell ref="S79:U79"/>
    <mergeCell ref="V79:X79"/>
    <mergeCell ref="B76:D76"/>
    <mergeCell ref="M76:O76"/>
    <mergeCell ref="P76:R76"/>
    <mergeCell ref="S76:U76"/>
    <mergeCell ref="V76:X76"/>
    <mergeCell ref="B77:D77"/>
    <mergeCell ref="M77:O77"/>
    <mergeCell ref="P77:R77"/>
    <mergeCell ref="S77:U77"/>
    <mergeCell ref="V77:X77"/>
    <mergeCell ref="B74:D74"/>
    <mergeCell ref="M74:O74"/>
    <mergeCell ref="P74:R74"/>
    <mergeCell ref="S74:U74"/>
    <mergeCell ref="V74:X74"/>
    <mergeCell ref="B75:D75"/>
    <mergeCell ref="M75:O75"/>
    <mergeCell ref="P75:R75"/>
    <mergeCell ref="S75:U75"/>
    <mergeCell ref="V75:X75"/>
    <mergeCell ref="B72:D72"/>
    <mergeCell ref="M72:O72"/>
    <mergeCell ref="P72:R72"/>
    <mergeCell ref="S72:U72"/>
    <mergeCell ref="V72:X72"/>
    <mergeCell ref="B73:D73"/>
    <mergeCell ref="M73:O73"/>
    <mergeCell ref="P73:R73"/>
    <mergeCell ref="S73:U73"/>
    <mergeCell ref="V73:X73"/>
    <mergeCell ref="P70:R70"/>
    <mergeCell ref="S70:U70"/>
    <mergeCell ref="V70:X70"/>
    <mergeCell ref="B71:D71"/>
    <mergeCell ref="M71:O71"/>
    <mergeCell ref="P71:R71"/>
    <mergeCell ref="S71:U71"/>
    <mergeCell ref="V71:X71"/>
    <mergeCell ref="E64:K64"/>
    <mergeCell ref="L64:M64"/>
    <mergeCell ref="I68:L68"/>
    <mergeCell ref="B69:D69"/>
    <mergeCell ref="B70:D70"/>
    <mergeCell ref="M70:O70"/>
    <mergeCell ref="E61:K61"/>
    <mergeCell ref="L61:M61"/>
    <mergeCell ref="E62:K62"/>
    <mergeCell ref="L62:M62"/>
    <mergeCell ref="E63:K63"/>
    <mergeCell ref="L63:M63"/>
    <mergeCell ref="X56:Z56"/>
    <mergeCell ref="AA56:AC56"/>
    <mergeCell ref="AD56:AF56"/>
    <mergeCell ref="AG56:AI56"/>
    <mergeCell ref="J57:M57"/>
    <mergeCell ref="E60:K60"/>
    <mergeCell ref="L60:M60"/>
    <mergeCell ref="AD55:AF55"/>
    <mergeCell ref="AG55:AI55"/>
    <mergeCell ref="AJ55:AL55"/>
    <mergeCell ref="C56:D56"/>
    <mergeCell ref="E56:G56"/>
    <mergeCell ref="H56:I56"/>
    <mergeCell ref="J56:M56"/>
    <mergeCell ref="N56:P56"/>
    <mergeCell ref="Q56:T56"/>
    <mergeCell ref="U56:W56"/>
    <mergeCell ref="C55:D55"/>
    <mergeCell ref="E55:G55"/>
    <mergeCell ref="H55:I55"/>
    <mergeCell ref="J55:M55"/>
    <mergeCell ref="N55:P55"/>
    <mergeCell ref="Q55:T55"/>
    <mergeCell ref="U55:W55"/>
    <mergeCell ref="X55:Z55"/>
    <mergeCell ref="AA55:AC55"/>
    <mergeCell ref="AD53:AF53"/>
    <mergeCell ref="AG53:AI53"/>
    <mergeCell ref="AJ53:AL53"/>
    <mergeCell ref="C54:D54"/>
    <mergeCell ref="E54:G54"/>
    <mergeCell ref="H54:I54"/>
    <mergeCell ref="J54:M54"/>
    <mergeCell ref="N54:P54"/>
    <mergeCell ref="AJ54:AL54"/>
    <mergeCell ref="Q54:T54"/>
    <mergeCell ref="U54:W54"/>
    <mergeCell ref="X54:Z54"/>
    <mergeCell ref="AA54:AC54"/>
    <mergeCell ref="AD54:AF54"/>
    <mergeCell ref="AG54:AI54"/>
    <mergeCell ref="C53:D53"/>
    <mergeCell ref="E53:G53"/>
    <mergeCell ref="H53:I53"/>
    <mergeCell ref="J53:M53"/>
    <mergeCell ref="N53:P53"/>
    <mergeCell ref="Q53:T53"/>
    <mergeCell ref="U53:W53"/>
    <mergeCell ref="X53:Z53"/>
    <mergeCell ref="AA53:AC53"/>
    <mergeCell ref="C51:D51"/>
    <mergeCell ref="E51:G51"/>
    <mergeCell ref="H51:I51"/>
    <mergeCell ref="J51:M51"/>
    <mergeCell ref="N51:P51"/>
    <mergeCell ref="AJ51:AL51"/>
    <mergeCell ref="C52:D52"/>
    <mergeCell ref="E52:G52"/>
    <mergeCell ref="H52:I52"/>
    <mergeCell ref="J52:M52"/>
    <mergeCell ref="N52:P52"/>
    <mergeCell ref="Q52:T52"/>
    <mergeCell ref="U52:W52"/>
    <mergeCell ref="X52:Z52"/>
    <mergeCell ref="AA52:AC52"/>
    <mergeCell ref="Q51:T51"/>
    <mergeCell ref="U51:W51"/>
    <mergeCell ref="X51:Z51"/>
    <mergeCell ref="AA51:AC51"/>
    <mergeCell ref="AD51:AF51"/>
    <mergeCell ref="AG51:AI51"/>
    <mergeCell ref="AD52:AF52"/>
    <mergeCell ref="AG52:AI52"/>
    <mergeCell ref="AJ52:AL52"/>
    <mergeCell ref="AD49:AF49"/>
    <mergeCell ref="AG49:AI49"/>
    <mergeCell ref="AJ49:AL49"/>
    <mergeCell ref="C50:D50"/>
    <mergeCell ref="E50:G50"/>
    <mergeCell ref="H50:I50"/>
    <mergeCell ref="J50:M50"/>
    <mergeCell ref="N50:P50"/>
    <mergeCell ref="Q50:T50"/>
    <mergeCell ref="U50:W50"/>
    <mergeCell ref="X50:Z50"/>
    <mergeCell ref="AA50:AC50"/>
    <mergeCell ref="AD50:AF50"/>
    <mergeCell ref="AG50:AI50"/>
    <mergeCell ref="AJ50:AL50"/>
    <mergeCell ref="C49:D49"/>
    <mergeCell ref="E49:G49"/>
    <mergeCell ref="H49:I49"/>
    <mergeCell ref="J49:M49"/>
    <mergeCell ref="N49:P49"/>
    <mergeCell ref="Q49:T49"/>
    <mergeCell ref="U49:W49"/>
    <mergeCell ref="X49:Z49"/>
    <mergeCell ref="AA49:AC49"/>
    <mergeCell ref="AD47:AF47"/>
    <mergeCell ref="AG47:AI47"/>
    <mergeCell ref="AJ47:AL47"/>
    <mergeCell ref="C48:D48"/>
    <mergeCell ref="E48:G48"/>
    <mergeCell ref="H48:I48"/>
    <mergeCell ref="J48:M48"/>
    <mergeCell ref="N48:P48"/>
    <mergeCell ref="AJ48:AL48"/>
    <mergeCell ref="Q48:T48"/>
    <mergeCell ref="U48:W48"/>
    <mergeCell ref="X48:Z48"/>
    <mergeCell ref="AA48:AC48"/>
    <mergeCell ref="AD48:AF48"/>
    <mergeCell ref="AG48:AI48"/>
    <mergeCell ref="C47:D47"/>
    <mergeCell ref="E47:G47"/>
    <mergeCell ref="H47:I47"/>
    <mergeCell ref="J47:M47"/>
    <mergeCell ref="N47:P47"/>
    <mergeCell ref="Q47:T47"/>
    <mergeCell ref="U47:W47"/>
    <mergeCell ref="X47:Z47"/>
    <mergeCell ref="AA47:AC47"/>
    <mergeCell ref="C45:D45"/>
    <mergeCell ref="E45:G45"/>
    <mergeCell ref="H45:I45"/>
    <mergeCell ref="J45:M45"/>
    <mergeCell ref="N45:P45"/>
    <mergeCell ref="AJ45:AL45"/>
    <mergeCell ref="C46:D46"/>
    <mergeCell ref="E46:G46"/>
    <mergeCell ref="H46:I46"/>
    <mergeCell ref="J46:M46"/>
    <mergeCell ref="N46:P46"/>
    <mergeCell ref="Q46:T46"/>
    <mergeCell ref="U46:W46"/>
    <mergeCell ref="X46:Z46"/>
    <mergeCell ref="AA46:AC46"/>
    <mergeCell ref="Q45:T45"/>
    <mergeCell ref="U45:W45"/>
    <mergeCell ref="X45:Z45"/>
    <mergeCell ref="AA45:AC45"/>
    <mergeCell ref="AD45:AF45"/>
    <mergeCell ref="AG45:AI45"/>
    <mergeCell ref="AD46:AF46"/>
    <mergeCell ref="AG46:AI46"/>
    <mergeCell ref="AJ46:AL46"/>
    <mergeCell ref="AD43:AF43"/>
    <mergeCell ref="AG43:AI43"/>
    <mergeCell ref="AJ43:AL43"/>
    <mergeCell ref="C44:D44"/>
    <mergeCell ref="E44:G44"/>
    <mergeCell ref="H44:I44"/>
    <mergeCell ref="J44:M44"/>
    <mergeCell ref="N44:P44"/>
    <mergeCell ref="Q44:T44"/>
    <mergeCell ref="U44:W44"/>
    <mergeCell ref="AA44:AC44"/>
    <mergeCell ref="AD44:AF44"/>
    <mergeCell ref="AG44:AI44"/>
    <mergeCell ref="C43:D43"/>
    <mergeCell ref="E43:G43"/>
    <mergeCell ref="H43:I43"/>
    <mergeCell ref="J43:M43"/>
    <mergeCell ref="N43:P43"/>
    <mergeCell ref="Q43:T43"/>
    <mergeCell ref="U43:W43"/>
    <mergeCell ref="X43:Z43"/>
    <mergeCell ref="AA43:AC43"/>
    <mergeCell ref="AJ41:AL41"/>
    <mergeCell ref="C42:D42"/>
    <mergeCell ref="E42:G42"/>
    <mergeCell ref="H42:I42"/>
    <mergeCell ref="J42:M42"/>
    <mergeCell ref="N42:P42"/>
    <mergeCell ref="Q42:T42"/>
    <mergeCell ref="U42:W42"/>
    <mergeCell ref="X42:Z42"/>
    <mergeCell ref="AA42:AC42"/>
    <mergeCell ref="Q41:T41"/>
    <mergeCell ref="U41:W41"/>
    <mergeCell ref="X41:Z41"/>
    <mergeCell ref="AA41:AC41"/>
    <mergeCell ref="AD41:AF41"/>
    <mergeCell ref="AG41:AI41"/>
    <mergeCell ref="AD42:AF42"/>
    <mergeCell ref="AG42:AI42"/>
    <mergeCell ref="AJ42:AL42"/>
    <mergeCell ref="C38:G38"/>
    <mergeCell ref="H38:K38"/>
    <mergeCell ref="J40:M40"/>
    <mergeCell ref="N40:P40"/>
    <mergeCell ref="Q40:T40"/>
    <mergeCell ref="C41:D41"/>
    <mergeCell ref="E41:G41"/>
    <mergeCell ref="H41:I41"/>
    <mergeCell ref="J41:M41"/>
    <mergeCell ref="N41:P41"/>
    <mergeCell ref="C35:G35"/>
    <mergeCell ref="H35:K35"/>
    <mergeCell ref="C36:G36"/>
    <mergeCell ref="H36:K36"/>
    <mergeCell ref="C37:G37"/>
    <mergeCell ref="H37:K37"/>
    <mergeCell ref="C31:H31"/>
    <mergeCell ref="I31:K31"/>
    <mergeCell ref="L31:M31"/>
    <mergeCell ref="N31:O31"/>
    <mergeCell ref="C33:G33"/>
    <mergeCell ref="C34:G34"/>
    <mergeCell ref="H34:K34"/>
    <mergeCell ref="AE29:AG29"/>
    <mergeCell ref="C30:H30"/>
    <mergeCell ref="I30:K30"/>
    <mergeCell ref="L30:M30"/>
    <mergeCell ref="N30:O30"/>
    <mergeCell ref="AA30:AD30"/>
    <mergeCell ref="C29:H29"/>
    <mergeCell ref="I29:K29"/>
    <mergeCell ref="L29:M29"/>
    <mergeCell ref="N29:O29"/>
    <mergeCell ref="W29:Z29"/>
    <mergeCell ref="AA29:AD29"/>
    <mergeCell ref="C28:H28"/>
    <mergeCell ref="I28:K28"/>
    <mergeCell ref="L28:M28"/>
    <mergeCell ref="N28:O28"/>
    <mergeCell ref="W28:Z28"/>
    <mergeCell ref="AA28:AD28"/>
    <mergeCell ref="C27:H27"/>
    <mergeCell ref="I27:K27"/>
    <mergeCell ref="L27:M27"/>
    <mergeCell ref="N27:O27"/>
    <mergeCell ref="W27:Z27"/>
    <mergeCell ref="AA27:AD27"/>
    <mergeCell ref="C26:H26"/>
    <mergeCell ref="I26:K26"/>
    <mergeCell ref="L26:M26"/>
    <mergeCell ref="N26:O26"/>
    <mergeCell ref="W26:Z26"/>
    <mergeCell ref="AA26:AD26"/>
    <mergeCell ref="C25:H25"/>
    <mergeCell ref="I25:K25"/>
    <mergeCell ref="L25:M25"/>
    <mergeCell ref="N25:O25"/>
    <mergeCell ref="W25:Z25"/>
    <mergeCell ref="AA25:AD25"/>
    <mergeCell ref="C24:H24"/>
    <mergeCell ref="I24:K24"/>
    <mergeCell ref="L24:M24"/>
    <mergeCell ref="N24:O24"/>
    <mergeCell ref="W24:Z24"/>
    <mergeCell ref="AA24:AD24"/>
    <mergeCell ref="C23:H23"/>
    <mergeCell ref="I23:K23"/>
    <mergeCell ref="L23:M23"/>
    <mergeCell ref="N23:O23"/>
    <mergeCell ref="W23:Z23"/>
    <mergeCell ref="AA23:AD23"/>
    <mergeCell ref="C22:H22"/>
    <mergeCell ref="I22:K22"/>
    <mergeCell ref="L22:M22"/>
    <mergeCell ref="N22:O22"/>
    <mergeCell ref="W22:Z22"/>
    <mergeCell ref="AA22:AD22"/>
    <mergeCell ref="W19:Z19"/>
    <mergeCell ref="AA19:AD19"/>
    <mergeCell ref="W20:Z20"/>
    <mergeCell ref="AA20:AD20"/>
    <mergeCell ref="C21:H21"/>
    <mergeCell ref="I21:K21"/>
    <mergeCell ref="L21:M21"/>
    <mergeCell ref="N21:O21"/>
    <mergeCell ref="W21:Z21"/>
    <mergeCell ref="AA21:AD21"/>
    <mergeCell ref="B17:J17"/>
    <mergeCell ref="K17:M17"/>
    <mergeCell ref="N17:O17"/>
    <mergeCell ref="P17:Q17"/>
    <mergeCell ref="R17:S17"/>
    <mergeCell ref="W17:Z17"/>
    <mergeCell ref="AA17:AD17"/>
    <mergeCell ref="B18:J18"/>
    <mergeCell ref="K18:M18"/>
    <mergeCell ref="N18:O18"/>
    <mergeCell ref="P18:Q18"/>
    <mergeCell ref="R18:S18"/>
    <mergeCell ref="W18:Z18"/>
    <mergeCell ref="AA18:AD18"/>
    <mergeCell ref="B15:J15"/>
    <mergeCell ref="K15:M15"/>
    <mergeCell ref="N15:O15"/>
    <mergeCell ref="P15:Q15"/>
    <mergeCell ref="R15:S15"/>
    <mergeCell ref="B16:J16"/>
    <mergeCell ref="K16:M16"/>
    <mergeCell ref="N16:O16"/>
    <mergeCell ref="P16:Q16"/>
    <mergeCell ref="R16:S16"/>
    <mergeCell ref="B13:J13"/>
    <mergeCell ref="K13:M13"/>
    <mergeCell ref="N13:O13"/>
    <mergeCell ref="P13:Q13"/>
    <mergeCell ref="R13:S13"/>
    <mergeCell ref="B14:J14"/>
    <mergeCell ref="K14:M14"/>
    <mergeCell ref="N14:O14"/>
    <mergeCell ref="P14:Q14"/>
    <mergeCell ref="R14:S14"/>
    <mergeCell ref="AI11:AL11"/>
    <mergeCell ref="B12:J12"/>
    <mergeCell ref="K12:M12"/>
    <mergeCell ref="N12:O12"/>
    <mergeCell ref="P12:Q12"/>
    <mergeCell ref="R12:S12"/>
    <mergeCell ref="U12:AB12"/>
    <mergeCell ref="AC12:AD12"/>
    <mergeCell ref="AE12:AF12"/>
    <mergeCell ref="AG12:AH12"/>
    <mergeCell ref="AI12:AL12"/>
    <mergeCell ref="B11:J11"/>
    <mergeCell ref="K11:M11"/>
    <mergeCell ref="N11:O11"/>
    <mergeCell ref="P11:Q11"/>
    <mergeCell ref="R11:S11"/>
    <mergeCell ref="U11:AB11"/>
    <mergeCell ref="AC11:AD11"/>
    <mergeCell ref="AE11:AF11"/>
    <mergeCell ref="AG11:AH11"/>
    <mergeCell ref="B1:C1"/>
    <mergeCell ref="B2:P2"/>
    <mergeCell ref="AC9:AD9"/>
    <mergeCell ref="AE9:AF9"/>
    <mergeCell ref="AG9:AH9"/>
    <mergeCell ref="AI9:AL9"/>
    <mergeCell ref="B10:J10"/>
    <mergeCell ref="K10:M10"/>
    <mergeCell ref="N10:O10"/>
    <mergeCell ref="P10:Q10"/>
    <mergeCell ref="R10:S10"/>
    <mergeCell ref="U10:AB10"/>
    <mergeCell ref="B9:J9"/>
    <mergeCell ref="K9:M9"/>
    <mergeCell ref="N9:O9"/>
    <mergeCell ref="P9:Q9"/>
    <mergeCell ref="R9:S9"/>
    <mergeCell ref="U9:AB9"/>
    <mergeCell ref="AC10:AD10"/>
    <mergeCell ref="AE10:AF10"/>
    <mergeCell ref="AG10:AH10"/>
    <mergeCell ref="AI10:AL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controls>
    <mc:AlternateContent xmlns:mc="http://schemas.openxmlformats.org/markup-compatibility/2006">
      <mc:Choice Requires="x14">
        <control shapeId="34819" r:id="rId4" name="Label1">
          <controlPr defaultSize="0" autoLine="0" autoPict="0" r:id="rId5">
            <anchor moveWithCells="1">
              <from>
                <xdr:col>11</xdr:col>
                <xdr:colOff>19050</xdr:colOff>
                <xdr:row>32</xdr:row>
                <xdr:rowOff>95250</xdr:rowOff>
              </from>
              <to>
                <xdr:col>14</xdr:col>
                <xdr:colOff>219075</xdr:colOff>
                <xdr:row>35</xdr:row>
                <xdr:rowOff>0</xdr:rowOff>
              </to>
            </anchor>
          </controlPr>
        </control>
      </mc:Choice>
      <mc:Fallback>
        <control shapeId="34819" r:id="rId4" name="Label1"/>
      </mc:Fallback>
    </mc:AlternateContent>
  </control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31"/>
  <sheetViews>
    <sheetView zoomScale="104" zoomScaleNormal="104" workbookViewId="0">
      <pane ySplit="1" topLeftCell="A2" activePane="bottomLeft" state="frozen"/>
      <selection activeCell="L26" sqref="L26"/>
      <selection pane="bottomLeft" sqref="A1:J1"/>
    </sheetView>
  </sheetViews>
  <sheetFormatPr defaultRowHeight="15" x14ac:dyDescent="0.25"/>
  <cols>
    <col min="1" max="1" width="25.85546875" bestFit="1" customWidth="1"/>
    <col min="2" max="2" width="15" bestFit="1" customWidth="1"/>
    <col min="3" max="3" width="15.28515625" bestFit="1" customWidth="1"/>
    <col min="4" max="5" width="37.5703125" customWidth="1"/>
    <col min="6" max="6" width="8.85546875" customWidth="1"/>
    <col min="7" max="7" width="9.140625" customWidth="1"/>
    <col min="8" max="8" width="30.7109375" customWidth="1"/>
    <col min="9" max="9" width="23.7109375" customWidth="1"/>
    <col min="10" max="10" width="19.42578125" customWidth="1"/>
  </cols>
  <sheetData>
    <row r="1" spans="1:14" x14ac:dyDescent="0.25">
      <c r="A1" s="2" t="s">
        <v>139</v>
      </c>
      <c r="B1" s="2" t="s">
        <v>140</v>
      </c>
      <c r="C1" s="2" t="s">
        <v>141</v>
      </c>
      <c r="D1" s="148" t="s">
        <v>3</v>
      </c>
      <c r="E1" s="148" t="s">
        <v>634</v>
      </c>
      <c r="F1" s="149"/>
      <c r="G1" s="149"/>
      <c r="H1" s="149"/>
      <c r="I1" s="149"/>
      <c r="J1" s="149"/>
      <c r="K1" s="149"/>
      <c r="L1" s="149"/>
      <c r="M1" s="149"/>
      <c r="N1" s="149"/>
    </row>
    <row r="2" spans="1:14" s="4" customFormat="1" x14ac:dyDescent="0.25">
      <c r="B2" s="2"/>
      <c r="C2" s="2"/>
      <c r="F2"/>
    </row>
    <row r="3" spans="1:14" x14ac:dyDescent="0.25">
      <c r="A3" t="s">
        <v>653</v>
      </c>
      <c r="B3">
        <v>0</v>
      </c>
      <c r="C3">
        <v>9999999</v>
      </c>
      <c r="D3">
        <v>1100</v>
      </c>
      <c r="E3">
        <v>1100</v>
      </c>
    </row>
    <row r="4" spans="1:14" x14ac:dyDescent="0.25">
      <c r="A4" t="s">
        <v>112</v>
      </c>
      <c r="B4">
        <v>0</v>
      </c>
      <c r="C4">
        <v>4000</v>
      </c>
      <c r="D4">
        <v>33</v>
      </c>
      <c r="E4">
        <v>33</v>
      </c>
    </row>
    <row r="5" spans="1:14" x14ac:dyDescent="0.25">
      <c r="A5" t="s">
        <v>115</v>
      </c>
      <c r="B5">
        <v>0</v>
      </c>
      <c r="C5">
        <v>5000</v>
      </c>
      <c r="D5">
        <v>44</v>
      </c>
      <c r="E5">
        <v>44</v>
      </c>
    </row>
    <row r="6" spans="1:14" x14ac:dyDescent="0.25">
      <c r="A6" t="s">
        <v>10</v>
      </c>
      <c r="B6">
        <v>0</v>
      </c>
      <c r="C6">
        <v>100</v>
      </c>
      <c r="D6">
        <v>88</v>
      </c>
      <c r="E6">
        <v>88</v>
      </c>
    </row>
    <row r="7" spans="1:14" x14ac:dyDescent="0.25">
      <c r="A7" t="s">
        <v>118</v>
      </c>
      <c r="B7">
        <v>0</v>
      </c>
      <c r="C7">
        <v>8000</v>
      </c>
      <c r="D7">
        <v>1000</v>
      </c>
      <c r="E7">
        <v>1000</v>
      </c>
    </row>
    <row r="8" spans="1:14" s="3" customFormat="1" x14ac:dyDescent="0.25">
      <c r="A8" s="3" t="s">
        <v>120</v>
      </c>
      <c r="B8" s="3">
        <v>0</v>
      </c>
    </row>
    <row r="9" spans="1:14" x14ac:dyDescent="0.25">
      <c r="A9" t="s">
        <v>121</v>
      </c>
      <c r="B9">
        <v>0</v>
      </c>
      <c r="C9">
        <f>C4</f>
        <v>4000</v>
      </c>
      <c r="D9">
        <v>1</v>
      </c>
      <c r="E9">
        <v>1</v>
      </c>
    </row>
    <row r="10" spans="1:14" x14ac:dyDescent="0.25">
      <c r="A10" t="s">
        <v>16</v>
      </c>
      <c r="C10">
        <v>124</v>
      </c>
    </row>
    <row r="11" spans="1:14" x14ac:dyDescent="0.25">
      <c r="A11" t="s">
        <v>19</v>
      </c>
      <c r="B11">
        <v>0</v>
      </c>
      <c r="C11">
        <f>8*C10</f>
        <v>992</v>
      </c>
      <c r="E11">
        <v>132</v>
      </c>
      <c r="F11" s="3"/>
      <c r="G11" s="3"/>
    </row>
    <row r="12" spans="1:14" x14ac:dyDescent="0.25">
      <c r="A12" t="s">
        <v>22</v>
      </c>
      <c r="B12">
        <v>0</v>
      </c>
      <c r="C12">
        <v>100</v>
      </c>
      <c r="D12">
        <v>95</v>
      </c>
      <c r="E12">
        <v>95</v>
      </c>
    </row>
    <row r="13" spans="1:14" x14ac:dyDescent="0.25">
      <c r="A13" t="s">
        <v>654</v>
      </c>
      <c r="B13">
        <v>20</v>
      </c>
      <c r="C13">
        <v>8784</v>
      </c>
      <c r="D13">
        <v>8760</v>
      </c>
      <c r="E13">
        <v>8760</v>
      </c>
    </row>
    <row r="14" spans="1:14" x14ac:dyDescent="0.25">
      <c r="A14" t="s">
        <v>42</v>
      </c>
      <c r="B14">
        <v>0</v>
      </c>
      <c r="C14">
        <v>100</v>
      </c>
      <c r="D14">
        <v>5</v>
      </c>
      <c r="E14">
        <v>5</v>
      </c>
    </row>
    <row r="15" spans="1:14" x14ac:dyDescent="0.25">
      <c r="A15" t="s">
        <v>43</v>
      </c>
      <c r="B15">
        <v>0</v>
      </c>
      <c r="C15">
        <v>100</v>
      </c>
      <c r="D15">
        <v>10</v>
      </c>
      <c r="E15">
        <v>10</v>
      </c>
    </row>
    <row r="16" spans="1:14" x14ac:dyDescent="0.25">
      <c r="A16" t="s">
        <v>44</v>
      </c>
      <c r="B16">
        <v>0</v>
      </c>
      <c r="C16">
        <v>100</v>
      </c>
      <c r="D16">
        <v>15</v>
      </c>
      <c r="E16">
        <v>15</v>
      </c>
    </row>
    <row r="17" spans="1:5" x14ac:dyDescent="0.25">
      <c r="A17" t="s">
        <v>45</v>
      </c>
      <c r="B17">
        <v>0</v>
      </c>
      <c r="C17">
        <v>100</v>
      </c>
      <c r="D17">
        <v>20</v>
      </c>
      <c r="E17">
        <v>20</v>
      </c>
    </row>
    <row r="18" spans="1:5" x14ac:dyDescent="0.25">
      <c r="A18" t="s">
        <v>46</v>
      </c>
      <c r="B18">
        <v>0</v>
      </c>
      <c r="C18">
        <v>100</v>
      </c>
      <c r="D18">
        <v>20</v>
      </c>
      <c r="E18">
        <v>20</v>
      </c>
    </row>
    <row r="19" spans="1:5" x14ac:dyDescent="0.25">
      <c r="A19" t="s">
        <v>47</v>
      </c>
      <c r="B19">
        <v>0</v>
      </c>
      <c r="C19">
        <v>100</v>
      </c>
      <c r="D19">
        <v>15</v>
      </c>
      <c r="E19">
        <v>15</v>
      </c>
    </row>
    <row r="20" spans="1:5" x14ac:dyDescent="0.25">
      <c r="A20" t="s">
        <v>48</v>
      </c>
      <c r="B20">
        <v>0</v>
      </c>
      <c r="C20">
        <v>100</v>
      </c>
      <c r="D20">
        <v>10</v>
      </c>
      <c r="E20">
        <v>10</v>
      </c>
    </row>
    <row r="21" spans="1:5" x14ac:dyDescent="0.25">
      <c r="A21" t="s">
        <v>49</v>
      </c>
      <c r="B21">
        <v>0</v>
      </c>
      <c r="C21">
        <v>100</v>
      </c>
      <c r="D21">
        <v>5</v>
      </c>
      <c r="E21">
        <v>5</v>
      </c>
    </row>
    <row r="22" spans="1:5" x14ac:dyDescent="0.25">
      <c r="A22" t="s">
        <v>50</v>
      </c>
      <c r="B22">
        <v>0</v>
      </c>
      <c r="C22">
        <v>100</v>
      </c>
      <c r="D22">
        <v>0</v>
      </c>
      <c r="E22">
        <v>0</v>
      </c>
    </row>
    <row r="23" spans="1:5" x14ac:dyDescent="0.25">
      <c r="A23" t="s">
        <v>655</v>
      </c>
      <c r="B23">
        <v>0</v>
      </c>
      <c r="C23">
        <v>9999999</v>
      </c>
      <c r="D23">
        <v>0.1</v>
      </c>
      <c r="E23" s="159" t="s">
        <v>637</v>
      </c>
    </row>
    <row r="24" spans="1:5" x14ac:dyDescent="0.25">
      <c r="A24" t="s">
        <v>656</v>
      </c>
      <c r="B24">
        <v>0</v>
      </c>
      <c r="C24">
        <v>9999999</v>
      </c>
      <c r="D24">
        <v>7000</v>
      </c>
      <c r="E24">
        <v>7000</v>
      </c>
    </row>
    <row r="25" spans="1:5" x14ac:dyDescent="0.25">
      <c r="A25" t="s">
        <v>657</v>
      </c>
      <c r="B25">
        <v>0</v>
      </c>
      <c r="C25">
        <v>100</v>
      </c>
      <c r="D25">
        <v>4</v>
      </c>
      <c r="E25">
        <v>4</v>
      </c>
    </row>
    <row r="26" spans="1:5" x14ac:dyDescent="0.25">
      <c r="A26" t="s">
        <v>658</v>
      </c>
      <c r="B26">
        <v>0</v>
      </c>
      <c r="C26">
        <v>10</v>
      </c>
      <c r="D26">
        <v>0.5</v>
      </c>
      <c r="E26" s="159" t="s">
        <v>638</v>
      </c>
    </row>
    <row r="27" spans="1:5" x14ac:dyDescent="0.25">
      <c r="A27" t="s">
        <v>659</v>
      </c>
      <c r="E27" s="159" t="s">
        <v>0</v>
      </c>
    </row>
    <row r="28" spans="1:5" x14ac:dyDescent="0.25">
      <c r="A28" t="s">
        <v>660</v>
      </c>
      <c r="E28" s="159" t="s">
        <v>160</v>
      </c>
    </row>
    <row r="29" spans="1:5" x14ac:dyDescent="0.25">
      <c r="A29" t="s">
        <v>25</v>
      </c>
      <c r="E29" s="159" t="s">
        <v>144</v>
      </c>
    </row>
    <row r="30" spans="1:5" x14ac:dyDescent="0.25">
      <c r="A30" s="159" t="s">
        <v>661</v>
      </c>
      <c r="E30" s="159" t="s">
        <v>133</v>
      </c>
    </row>
    <row r="31" spans="1:5" x14ac:dyDescent="0.25">
      <c r="A31" s="159" t="s">
        <v>667</v>
      </c>
      <c r="D31" s="159" t="s">
        <v>4</v>
      </c>
      <c r="E31" s="159" t="s">
        <v>4</v>
      </c>
    </row>
  </sheetData>
  <pageMargins left="0.7" right="0.7" top="0.75" bottom="0.75" header="0.3" footer="0.3"/>
  <pageSetup paperSize="9" orientation="portrait" horizontalDpi="90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T95"/>
  <sheetViews>
    <sheetView zoomScaleNormal="100" workbookViewId="0">
      <selection activeCell="N15" sqref="N15"/>
    </sheetView>
  </sheetViews>
  <sheetFormatPr defaultRowHeight="15" x14ac:dyDescent="0.25"/>
  <cols>
    <col min="1" max="1" width="21.42578125" customWidth="1"/>
    <col min="2" max="2" width="11.140625" customWidth="1"/>
    <col min="4" max="4" width="15" customWidth="1"/>
    <col min="6" max="6" width="14.5703125" customWidth="1"/>
    <col min="8" max="8" width="14.85546875" customWidth="1"/>
    <col min="10" max="10" width="14.42578125" customWidth="1"/>
    <col min="12" max="12" width="16.28515625" customWidth="1"/>
    <col min="14" max="14" width="15.140625" customWidth="1"/>
    <col min="16" max="16" width="16.5703125" customWidth="1"/>
  </cols>
  <sheetData>
    <row r="1" spans="1:20" x14ac:dyDescent="0.25">
      <c r="A1" s="22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3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O1" s="27"/>
      <c r="P1" s="23" t="s">
        <v>216</v>
      </c>
      <c r="Q1" s="28"/>
      <c r="R1" s="238"/>
      <c r="S1" s="238"/>
      <c r="T1" s="238"/>
    </row>
    <row r="2" spans="1:20" x14ac:dyDescent="0.25">
      <c r="A2" s="30" t="str">
        <f>VLOOKUP(DriveSel!E20,C8:Y71,DriveSel!D18)</f>
        <v>ACS580-01-246A-4</v>
      </c>
      <c r="B2" s="30" t="e">
        <f>VLOOKUP(#REF!,C8:X70,7)</f>
        <v>#REF!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O2" s="38"/>
      <c r="P2" s="36" t="s">
        <v>166</v>
      </c>
      <c r="Q2" s="39"/>
    </row>
    <row r="3" spans="1:20" x14ac:dyDescent="0.25">
      <c r="A3" s="43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</row>
    <row r="4" spans="1:20" x14ac:dyDescent="0.25">
      <c r="A4" s="45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</row>
    <row r="5" spans="1:20" x14ac:dyDescent="0.25">
      <c r="A5" s="54" t="s">
        <v>227</v>
      </c>
      <c r="B5" s="55" t="s">
        <v>228</v>
      </c>
      <c r="C5" s="56"/>
      <c r="D5" s="57" t="s">
        <v>229</v>
      </c>
      <c r="E5" s="57"/>
      <c r="F5" s="57" t="s">
        <v>229</v>
      </c>
      <c r="G5" s="58"/>
      <c r="H5" s="59" t="s">
        <v>229</v>
      </c>
      <c r="I5" s="60"/>
      <c r="J5" s="61" t="s">
        <v>229</v>
      </c>
      <c r="K5" s="61"/>
      <c r="L5" s="61" t="s">
        <v>229</v>
      </c>
      <c r="M5" s="61"/>
      <c r="N5" s="61" t="s">
        <v>229</v>
      </c>
      <c r="O5" s="62"/>
      <c r="P5" s="61" t="s">
        <v>229</v>
      </c>
      <c r="Q5" s="63"/>
    </row>
    <row r="6" spans="1:20" x14ac:dyDescent="0.25">
      <c r="A6" s="93" t="str">
        <f>TypeListTemplate!A6</f>
        <v>Hp</v>
      </c>
      <c r="B6" s="30" t="str">
        <f>TypeListTemplate!B6</f>
        <v>power kW</v>
      </c>
      <c r="C6" s="93"/>
      <c r="D6" s="93"/>
      <c r="E6" s="93"/>
      <c r="F6" s="93"/>
      <c r="G6" s="239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20" x14ac:dyDescent="0.25">
      <c r="A7" s="30">
        <f>TypeListTemplate!A7</f>
        <v>0</v>
      </c>
      <c r="B7" s="30" t="str">
        <f>TypeListTemplate!B7</f>
        <v>Column Ordinal -&gt;</v>
      </c>
      <c r="C7" s="126">
        <f>TypeListTemplate!C7</f>
        <v>1</v>
      </c>
      <c r="D7" s="30">
        <f>TypeListTemplate!D7</f>
        <v>2</v>
      </c>
      <c r="E7" s="30">
        <f>TypeListTemplate!E7</f>
        <v>3</v>
      </c>
      <c r="F7" s="30">
        <f>TypeListTemplate!F7</f>
        <v>4</v>
      </c>
      <c r="G7" s="240">
        <f>TypeListTemplate!G7</f>
        <v>5</v>
      </c>
      <c r="H7" s="30">
        <f>TypeListTemplate!H7</f>
        <v>6</v>
      </c>
      <c r="I7" s="30">
        <f>TypeListTemplate!I7</f>
        <v>7</v>
      </c>
      <c r="J7" s="30">
        <f>TypeListTemplate!J7</f>
        <v>8</v>
      </c>
      <c r="K7" s="30">
        <f>TypeListTemplate!K7</f>
        <v>9</v>
      </c>
      <c r="L7" s="30">
        <f>TypeListTemplate!L7</f>
        <v>10</v>
      </c>
      <c r="M7" s="30">
        <f>TypeListTemplate!M7</f>
        <v>11</v>
      </c>
      <c r="N7" s="30">
        <f>TypeListTemplate!N7</f>
        <v>12</v>
      </c>
      <c r="O7" s="30">
        <f>TypeListTemplate!O7</f>
        <v>13</v>
      </c>
      <c r="P7" s="30">
        <f>TypeListTemplate!P7</f>
        <v>14</v>
      </c>
      <c r="Q7" s="30">
        <f>TypeListTemplate!Q7</f>
        <v>15</v>
      </c>
    </row>
    <row r="8" spans="1:20" x14ac:dyDescent="0.25">
      <c r="A8" s="131">
        <f>TypeListTemplate!A8</f>
        <v>0</v>
      </c>
      <c r="B8" s="30">
        <f>TypeListTemplate!B8</f>
        <v>0</v>
      </c>
      <c r="C8" s="122">
        <f>TypeListTemplate!C8</f>
        <v>0</v>
      </c>
      <c r="D8" s="86"/>
      <c r="E8" s="74"/>
      <c r="F8" s="74"/>
      <c r="G8" s="86"/>
      <c r="H8" s="87"/>
      <c r="I8" s="70"/>
      <c r="J8" s="74"/>
      <c r="K8" s="86"/>
      <c r="L8" s="93"/>
      <c r="M8" s="93"/>
      <c r="N8" s="93"/>
      <c r="O8" s="93"/>
      <c r="P8" s="93"/>
      <c r="Q8" s="93"/>
    </row>
    <row r="9" spans="1:20" x14ac:dyDescent="0.25">
      <c r="A9" s="131">
        <f>TypeListTemplate!A9</f>
        <v>7.3756202226096287E-2</v>
      </c>
      <c r="B9" s="30">
        <f>TypeListTemplate!B9</f>
        <v>5.5E-2</v>
      </c>
      <c r="C9" s="122">
        <f>TypeListTemplate!C9</f>
        <v>0.01</v>
      </c>
      <c r="D9" s="86"/>
      <c r="E9" s="74"/>
      <c r="F9" s="74"/>
      <c r="G9" s="86"/>
      <c r="H9" s="87"/>
      <c r="I9" s="70"/>
      <c r="J9" s="74"/>
      <c r="K9" s="86"/>
      <c r="L9" s="93"/>
      <c r="M9" s="93"/>
      <c r="N9" s="93"/>
      <c r="O9" s="93"/>
      <c r="P9" s="93"/>
      <c r="Q9" s="93"/>
    </row>
    <row r="10" spans="1:20" x14ac:dyDescent="0.25">
      <c r="A10" s="131">
        <f>TypeListTemplate!A10</f>
        <v>0.12069196727906664</v>
      </c>
      <c r="B10" s="123">
        <f>TypeListTemplate!B10</f>
        <v>0.09</v>
      </c>
      <c r="C10" s="122">
        <f>TypeListTemplate!C10</f>
        <v>6.5000000000000002E-2</v>
      </c>
      <c r="D10" s="86"/>
      <c r="E10" s="74"/>
      <c r="F10" s="90"/>
      <c r="G10" s="86"/>
      <c r="H10" s="87"/>
      <c r="I10" s="70"/>
      <c r="J10" s="74"/>
      <c r="K10" s="86"/>
      <c r="L10" s="93"/>
      <c r="M10" s="93"/>
      <c r="N10" s="93"/>
      <c r="O10" s="93"/>
      <c r="P10" s="93"/>
      <c r="Q10" s="93"/>
    </row>
    <row r="11" spans="1:20" x14ac:dyDescent="0.25">
      <c r="A11" s="121">
        <f>TypeListTemplate!A11</f>
        <v>0.16092262303875551</v>
      </c>
      <c r="B11" s="30">
        <f>TypeListTemplate!B11</f>
        <v>0.12</v>
      </c>
      <c r="C11" s="122">
        <f>TypeListTemplate!C11</f>
        <v>9.9999999999999992E-2</v>
      </c>
      <c r="D11" s="86"/>
      <c r="E11" s="74"/>
      <c r="F11" s="90"/>
      <c r="G11" s="86"/>
      <c r="H11" s="87"/>
      <c r="I11" s="70"/>
      <c r="J11" s="74"/>
      <c r="K11" s="86"/>
      <c r="L11" s="93"/>
      <c r="M11" s="93"/>
      <c r="N11" s="93"/>
      <c r="O11" s="93"/>
      <c r="P11" s="93"/>
      <c r="Q11" s="93"/>
    </row>
    <row r="12" spans="1:20" x14ac:dyDescent="0.25">
      <c r="A12" s="121">
        <f>TypeListTemplate!A12</f>
        <v>0.24138393455813328</v>
      </c>
      <c r="B12" s="30">
        <f>TypeListTemplate!B12</f>
        <v>0.18</v>
      </c>
      <c r="C12" s="122">
        <f>TypeListTemplate!C12</f>
        <v>0.13</v>
      </c>
      <c r="D12" s="86"/>
      <c r="E12" s="74"/>
      <c r="F12" s="90"/>
      <c r="G12" s="86"/>
      <c r="H12" s="87"/>
      <c r="I12" s="70"/>
      <c r="J12" s="74"/>
      <c r="K12" s="86"/>
      <c r="L12" s="93"/>
      <c r="M12" s="93"/>
      <c r="N12" s="93"/>
      <c r="O12" s="93"/>
      <c r="P12" s="93"/>
      <c r="Q12" s="93"/>
    </row>
    <row r="13" spans="1:20" x14ac:dyDescent="0.25">
      <c r="A13" s="121">
        <f>TypeListTemplate!A13</f>
        <v>0.49617808770282951</v>
      </c>
      <c r="B13" s="30">
        <f>TypeListTemplate!B13</f>
        <v>0.37</v>
      </c>
      <c r="C13" s="122">
        <f>TypeListTemplate!C13</f>
        <v>0.19</v>
      </c>
      <c r="D13" s="86"/>
      <c r="E13" s="74"/>
      <c r="F13" s="90"/>
      <c r="G13" s="86"/>
      <c r="H13" s="87"/>
      <c r="I13" s="70"/>
      <c r="J13" s="74"/>
      <c r="K13" s="74"/>
      <c r="L13" s="93"/>
      <c r="M13" s="93"/>
      <c r="N13" s="93"/>
      <c r="O13" s="93"/>
      <c r="P13" s="93"/>
      <c r="Q13" s="93"/>
    </row>
    <row r="14" spans="1:20" x14ac:dyDescent="0.25">
      <c r="A14" s="121">
        <f>TypeListTemplate!A14</f>
        <v>0.7375620222609629</v>
      </c>
      <c r="B14" s="30">
        <f>TypeListTemplate!B14</f>
        <v>0.55000000000000004</v>
      </c>
      <c r="C14" s="122">
        <f>TypeListTemplate!C14</f>
        <v>0.38</v>
      </c>
      <c r="D14" s="86"/>
      <c r="E14" s="74"/>
      <c r="F14" s="90"/>
      <c r="G14" s="86"/>
      <c r="H14" s="87"/>
      <c r="I14" s="70"/>
      <c r="J14" s="69"/>
      <c r="K14" s="93"/>
      <c r="L14" s="93"/>
      <c r="M14" s="93"/>
      <c r="N14" s="93"/>
      <c r="O14" s="93"/>
      <c r="P14" s="93"/>
      <c r="Q14" s="93"/>
    </row>
    <row r="15" spans="1:20" x14ac:dyDescent="0.25">
      <c r="A15" s="132">
        <f>TypeListTemplate!A15</f>
        <v>1.0057663939922221</v>
      </c>
      <c r="B15" s="30">
        <f>TypeListTemplate!B15</f>
        <v>0.75</v>
      </c>
      <c r="C15" s="122">
        <f>TypeListTemplate!C15</f>
        <v>0.56000000000000005</v>
      </c>
      <c r="D15" s="86"/>
      <c r="E15" s="159"/>
      <c r="G15" s="86"/>
      <c r="H15" s="87"/>
      <c r="I15" s="70"/>
      <c r="J15" s="241" t="s">
        <v>1125</v>
      </c>
      <c r="K15" s="93"/>
      <c r="L15" s="241" t="s">
        <v>1125</v>
      </c>
      <c r="M15" s="93"/>
      <c r="N15" s="93"/>
      <c r="O15" s="93"/>
      <c r="P15" s="93"/>
      <c r="Q15" s="93"/>
    </row>
    <row r="16" spans="1:20" x14ac:dyDescent="0.25">
      <c r="A16" s="132">
        <f>TypeListTemplate!A16</f>
        <v>1.4751240445219258</v>
      </c>
      <c r="B16" s="30">
        <f>TypeListTemplate!B16</f>
        <v>1.1000000000000001</v>
      </c>
      <c r="C16" s="122">
        <f>TypeListTemplate!C16</f>
        <v>0.76</v>
      </c>
      <c r="D16" s="86"/>
      <c r="E16" s="159"/>
      <c r="G16" s="86"/>
      <c r="H16" s="87"/>
      <c r="I16" s="96"/>
      <c r="J16" s="241" t="s">
        <v>1126</v>
      </c>
      <c r="K16" s="93"/>
      <c r="L16" s="241" t="s">
        <v>1126</v>
      </c>
      <c r="M16" s="93"/>
      <c r="N16" s="93"/>
      <c r="O16" s="93"/>
      <c r="P16" s="93"/>
      <c r="Q16" s="93"/>
    </row>
    <row r="17" spans="1:17" x14ac:dyDescent="0.25">
      <c r="A17" s="132">
        <f>TypeListTemplate!A17</f>
        <v>2.0115327879844442</v>
      </c>
      <c r="B17" s="30">
        <f>TypeListTemplate!B17</f>
        <v>1.5</v>
      </c>
      <c r="C17" s="122">
        <f>TypeListTemplate!C17</f>
        <v>1.1100000000000001</v>
      </c>
      <c r="D17" s="86"/>
      <c r="E17" s="159"/>
      <c r="G17" s="86"/>
      <c r="H17" s="87"/>
      <c r="I17" s="96"/>
      <c r="J17" s="241" t="s">
        <v>1127</v>
      </c>
      <c r="K17" s="93"/>
      <c r="L17" s="241" t="s">
        <v>1127</v>
      </c>
      <c r="M17" s="93"/>
      <c r="N17" s="93"/>
      <c r="O17" s="93"/>
      <c r="P17" s="93"/>
      <c r="Q17" s="93"/>
    </row>
    <row r="18" spans="1:17" x14ac:dyDescent="0.25">
      <c r="A18" s="132">
        <f>TypeListTemplate!A18</f>
        <v>2.9502480890438516</v>
      </c>
      <c r="B18" s="30">
        <f>TypeListTemplate!B18</f>
        <v>2.2000000000000002</v>
      </c>
      <c r="C18" s="122">
        <f>TypeListTemplate!C18</f>
        <v>1.51</v>
      </c>
      <c r="D18" s="86"/>
      <c r="E18" s="159"/>
      <c r="G18" s="86"/>
      <c r="H18" s="87"/>
      <c r="I18" s="96"/>
      <c r="J18" s="241" t="s">
        <v>1128</v>
      </c>
      <c r="K18" s="93"/>
      <c r="L18" s="241" t="s">
        <v>1128</v>
      </c>
      <c r="M18" s="93"/>
      <c r="N18" s="93"/>
      <c r="O18" s="93"/>
      <c r="P18" s="93"/>
      <c r="Q18" s="93"/>
    </row>
    <row r="19" spans="1:17" x14ac:dyDescent="0.25">
      <c r="A19" s="132">
        <f>TypeListTemplate!A19</f>
        <v>4.0230655759688885</v>
      </c>
      <c r="B19" s="30">
        <f>TypeListTemplate!B19</f>
        <v>3</v>
      </c>
      <c r="C19" s="122">
        <f>TypeListTemplate!C19</f>
        <v>2.21</v>
      </c>
      <c r="D19" s="86"/>
      <c r="E19" s="159"/>
      <c r="G19" s="86"/>
      <c r="H19" s="87"/>
      <c r="I19" s="96"/>
      <c r="J19" s="241" t="s">
        <v>1129</v>
      </c>
      <c r="K19" s="93"/>
      <c r="L19" s="241" t="s">
        <v>1129</v>
      </c>
      <c r="M19" s="93"/>
      <c r="N19" s="93"/>
      <c r="O19" s="93"/>
      <c r="P19" s="93"/>
      <c r="Q19" s="93"/>
    </row>
    <row r="20" spans="1:17" x14ac:dyDescent="0.25">
      <c r="A20" s="133">
        <f>TypeListTemplate!A20</f>
        <v>5</v>
      </c>
      <c r="B20" s="121">
        <f>TypeListTemplate!B20</f>
        <v>3.7285000000000004</v>
      </c>
      <c r="C20" s="122">
        <f>TypeListTemplate!C20</f>
        <v>3.01</v>
      </c>
      <c r="D20" s="86"/>
      <c r="G20" s="86"/>
      <c r="H20" s="87"/>
      <c r="I20" s="96"/>
      <c r="J20" s="241" t="s">
        <v>1130</v>
      </c>
      <c r="K20" s="93"/>
      <c r="L20" s="241" t="s">
        <v>1130</v>
      </c>
      <c r="M20" s="93"/>
      <c r="N20" s="93"/>
      <c r="O20" s="93"/>
      <c r="P20" s="93"/>
      <c r="Q20" s="93"/>
    </row>
    <row r="21" spans="1:17" x14ac:dyDescent="0.25">
      <c r="A21" s="132">
        <f>TypeListTemplate!A21</f>
        <v>5.3640874346251843</v>
      </c>
      <c r="B21" s="30">
        <f>TypeListTemplate!B21</f>
        <v>4</v>
      </c>
      <c r="C21" s="122">
        <f>TypeListTemplate!C21</f>
        <v>3.7385000000000002</v>
      </c>
      <c r="D21" s="86"/>
      <c r="E21" s="159"/>
      <c r="G21" s="86"/>
      <c r="H21" s="87"/>
      <c r="I21" s="96"/>
      <c r="J21" s="241" t="s">
        <v>1130</v>
      </c>
      <c r="K21" s="93"/>
      <c r="L21" s="241" t="s">
        <v>1130</v>
      </c>
      <c r="M21" s="93"/>
      <c r="N21" s="93"/>
      <c r="O21" s="93"/>
      <c r="P21" s="93"/>
      <c r="Q21" s="93"/>
    </row>
    <row r="22" spans="1:17" x14ac:dyDescent="0.25">
      <c r="A22" s="132">
        <f>TypeListTemplate!A22</f>
        <v>7.3756202226096281</v>
      </c>
      <c r="B22" s="30">
        <f>TypeListTemplate!B22</f>
        <v>5.5</v>
      </c>
      <c r="C22" s="122">
        <f>TypeListTemplate!C22</f>
        <v>4.01</v>
      </c>
      <c r="D22" s="86"/>
      <c r="E22" s="159"/>
      <c r="G22" s="86"/>
      <c r="H22" s="87"/>
      <c r="I22" s="96"/>
      <c r="J22" s="241" t="s">
        <v>1131</v>
      </c>
      <c r="K22" s="93"/>
      <c r="L22" s="241" t="s">
        <v>1131</v>
      </c>
      <c r="M22" s="93"/>
      <c r="N22" s="93"/>
      <c r="O22" s="93"/>
      <c r="P22" s="93"/>
      <c r="Q22" s="93"/>
    </row>
    <row r="23" spans="1:17" x14ac:dyDescent="0.25">
      <c r="A23" s="125">
        <f>TypeListTemplate!A23</f>
        <v>10.05766393992222</v>
      </c>
      <c r="B23" s="30">
        <f>TypeListTemplate!B23</f>
        <v>7.5</v>
      </c>
      <c r="C23" s="122">
        <f>TypeListTemplate!C23</f>
        <v>5.51</v>
      </c>
      <c r="D23" s="99"/>
      <c r="E23" s="159"/>
      <c r="G23" s="86"/>
      <c r="H23" s="87"/>
      <c r="I23" s="96"/>
      <c r="J23" s="241" t="s">
        <v>1132</v>
      </c>
      <c r="K23" s="93"/>
      <c r="L23" s="241" t="s">
        <v>1132</v>
      </c>
      <c r="M23" s="93"/>
      <c r="N23" s="93"/>
      <c r="O23" s="93"/>
      <c r="P23" s="93"/>
      <c r="Q23" s="93"/>
    </row>
    <row r="24" spans="1:17" x14ac:dyDescent="0.25">
      <c r="A24" s="125">
        <f>TypeListTemplate!A24</f>
        <v>14.751240445219256</v>
      </c>
      <c r="B24" s="30">
        <f>TypeListTemplate!B24</f>
        <v>11</v>
      </c>
      <c r="C24" s="122">
        <f>TypeListTemplate!C24</f>
        <v>7.51</v>
      </c>
      <c r="D24" s="99"/>
      <c r="E24" s="159"/>
      <c r="G24" s="86"/>
      <c r="H24" s="87"/>
      <c r="I24" s="96"/>
      <c r="J24" s="241" t="s">
        <v>1133</v>
      </c>
      <c r="K24" s="93"/>
      <c r="L24" s="241" t="s">
        <v>1133</v>
      </c>
      <c r="M24" s="93"/>
      <c r="N24" s="93"/>
      <c r="O24" s="93"/>
      <c r="P24" s="93"/>
      <c r="Q24" s="93"/>
    </row>
    <row r="25" spans="1:17" x14ac:dyDescent="0.25">
      <c r="A25" s="125">
        <f>TypeListTemplate!A25</f>
        <v>20.11532787984444</v>
      </c>
      <c r="B25" s="30">
        <f>TypeListTemplate!B25</f>
        <v>15</v>
      </c>
      <c r="C25" s="122">
        <f>TypeListTemplate!C25</f>
        <v>11.01</v>
      </c>
      <c r="D25" s="86"/>
      <c r="E25" s="159"/>
      <c r="G25" s="86"/>
      <c r="H25" s="87"/>
      <c r="I25" s="96"/>
      <c r="J25" s="241" t="s">
        <v>1134</v>
      </c>
      <c r="K25" s="93"/>
      <c r="L25" s="241" t="s">
        <v>1134</v>
      </c>
      <c r="M25" s="93"/>
      <c r="N25" s="93"/>
      <c r="O25" s="93"/>
      <c r="P25" s="93"/>
      <c r="Q25" s="93"/>
    </row>
    <row r="26" spans="1:17" x14ac:dyDescent="0.25">
      <c r="A26" s="125">
        <f>TypeListTemplate!A26</f>
        <v>24.808904385141478</v>
      </c>
      <c r="B26" s="30">
        <f>TypeListTemplate!B26</f>
        <v>18.5</v>
      </c>
      <c r="C26" s="122">
        <f>TypeListTemplate!C26</f>
        <v>15.01</v>
      </c>
      <c r="D26" s="99"/>
      <c r="E26" s="159"/>
      <c r="G26" s="86"/>
      <c r="H26" s="87"/>
      <c r="I26" s="96"/>
      <c r="J26" s="241" t="s">
        <v>1135</v>
      </c>
      <c r="K26" s="93"/>
      <c r="L26" s="241" t="s">
        <v>1135</v>
      </c>
      <c r="M26" s="93"/>
      <c r="N26" s="93"/>
      <c r="O26" s="93"/>
      <c r="P26" s="93"/>
      <c r="Q26" s="93"/>
    </row>
    <row r="27" spans="1:17" x14ac:dyDescent="0.25">
      <c r="A27" s="125">
        <f>TypeListTemplate!A27</f>
        <v>29.502480890438513</v>
      </c>
      <c r="B27" s="30">
        <f>TypeListTemplate!B27</f>
        <v>22</v>
      </c>
      <c r="C27" s="122">
        <f>TypeListTemplate!C27</f>
        <v>18.510000000000002</v>
      </c>
      <c r="D27" s="99"/>
      <c r="E27" s="159"/>
      <c r="G27" s="86"/>
      <c r="H27" s="87"/>
      <c r="I27" s="96"/>
      <c r="J27" s="241" t="s">
        <v>1136</v>
      </c>
      <c r="K27" s="93"/>
      <c r="L27" s="241" t="s">
        <v>1136</v>
      </c>
      <c r="M27" s="93"/>
      <c r="N27" s="93"/>
      <c r="O27" s="93"/>
      <c r="P27" s="93"/>
      <c r="Q27" s="93"/>
    </row>
    <row r="28" spans="1:17" x14ac:dyDescent="0.25">
      <c r="A28" s="125">
        <f>TypeListTemplate!A28</f>
        <v>40.230655759688879</v>
      </c>
      <c r="B28" s="30">
        <f>TypeListTemplate!B28</f>
        <v>30</v>
      </c>
      <c r="C28" s="122">
        <f>TypeListTemplate!C28</f>
        <v>22.01</v>
      </c>
      <c r="D28" s="99"/>
      <c r="E28" s="159"/>
      <c r="G28" s="86"/>
      <c r="H28" s="87"/>
      <c r="I28" s="96"/>
      <c r="J28" s="241" t="s">
        <v>1137</v>
      </c>
      <c r="K28" s="93"/>
      <c r="L28" s="241" t="s">
        <v>1137</v>
      </c>
      <c r="M28" s="93"/>
      <c r="N28" s="93"/>
      <c r="O28" s="93"/>
      <c r="P28" s="93"/>
      <c r="Q28" s="93"/>
    </row>
    <row r="29" spans="1:17" x14ac:dyDescent="0.25">
      <c r="A29" s="125">
        <f>TypeListTemplate!A29</f>
        <v>49.617808770282956</v>
      </c>
      <c r="B29" s="30">
        <f>TypeListTemplate!B29</f>
        <v>37</v>
      </c>
      <c r="C29" s="122">
        <f>TypeListTemplate!C29</f>
        <v>30.01</v>
      </c>
      <c r="D29" s="99"/>
      <c r="E29" s="159"/>
      <c r="G29" s="86"/>
      <c r="H29" s="87"/>
      <c r="I29" s="96"/>
      <c r="J29" s="241" t="s">
        <v>1138</v>
      </c>
      <c r="K29" s="93"/>
      <c r="L29" s="241" t="s">
        <v>1138</v>
      </c>
      <c r="M29" s="93"/>
      <c r="N29" s="93"/>
      <c r="O29" s="93"/>
      <c r="P29" s="93"/>
      <c r="Q29" s="93"/>
    </row>
    <row r="30" spans="1:17" x14ac:dyDescent="0.25">
      <c r="A30" s="125">
        <f>TypeListTemplate!A30</f>
        <v>60.345983639533323</v>
      </c>
      <c r="B30" s="30">
        <f>TypeListTemplate!B30</f>
        <v>45</v>
      </c>
      <c r="C30" s="122">
        <f>TypeListTemplate!C30</f>
        <v>37.01</v>
      </c>
      <c r="D30" s="99"/>
      <c r="E30" s="159"/>
      <c r="G30" s="86"/>
      <c r="H30" s="87"/>
      <c r="I30" s="96"/>
      <c r="J30" s="241" t="s">
        <v>1139</v>
      </c>
      <c r="K30" s="93"/>
      <c r="L30" s="241" t="s">
        <v>1139</v>
      </c>
      <c r="M30" s="93"/>
      <c r="N30" s="93"/>
      <c r="O30" s="93"/>
      <c r="P30" s="93"/>
      <c r="Q30" s="93"/>
    </row>
    <row r="31" spans="1:17" x14ac:dyDescent="0.25">
      <c r="A31" s="125">
        <f>TypeListTemplate!A31</f>
        <v>73.756202226096278</v>
      </c>
      <c r="B31" s="30">
        <f>TypeListTemplate!B31</f>
        <v>55</v>
      </c>
      <c r="C31" s="122">
        <f>TypeListTemplate!C31</f>
        <v>45.01</v>
      </c>
      <c r="D31" s="99"/>
      <c r="E31" s="159"/>
      <c r="G31" s="86"/>
      <c r="H31" s="87"/>
      <c r="I31" s="96"/>
      <c r="J31" s="241" t="s">
        <v>1140</v>
      </c>
      <c r="K31" s="93"/>
      <c r="L31" s="241" t="s">
        <v>1140</v>
      </c>
      <c r="M31" s="93"/>
      <c r="N31" s="93"/>
      <c r="O31" s="93"/>
      <c r="P31" s="93"/>
      <c r="Q31" s="93"/>
    </row>
    <row r="32" spans="1:17" x14ac:dyDescent="0.25">
      <c r="A32" s="125">
        <f>TypeListTemplate!A32</f>
        <v>100.5766393992222</v>
      </c>
      <c r="B32" s="30">
        <f>TypeListTemplate!B32</f>
        <v>75</v>
      </c>
      <c r="C32" s="122">
        <f>TypeListTemplate!C32</f>
        <v>55.01</v>
      </c>
      <c r="D32" s="99"/>
      <c r="E32" s="159"/>
      <c r="G32" s="86"/>
      <c r="H32" s="87"/>
      <c r="I32" s="96"/>
      <c r="J32" s="241" t="s">
        <v>1141</v>
      </c>
      <c r="K32" s="93"/>
      <c r="L32" s="241" t="s">
        <v>1141</v>
      </c>
      <c r="M32" s="93"/>
      <c r="N32" s="93"/>
      <c r="O32" s="93"/>
      <c r="P32" s="93"/>
      <c r="Q32" s="93"/>
    </row>
    <row r="33" spans="1:17" x14ac:dyDescent="0.25">
      <c r="A33" s="125">
        <f>TypeListTemplate!A33</f>
        <v>120.69196727906665</v>
      </c>
      <c r="B33" s="30">
        <f>TypeListTemplate!B33</f>
        <v>90</v>
      </c>
      <c r="C33" s="122">
        <f>TypeListTemplate!C33</f>
        <v>75.010000000000005</v>
      </c>
      <c r="D33" s="99"/>
      <c r="E33" s="159"/>
      <c r="G33" s="86"/>
      <c r="H33" s="87"/>
      <c r="I33" s="70"/>
      <c r="J33" s="241" t="s">
        <v>1142</v>
      </c>
      <c r="K33" s="93"/>
      <c r="L33" s="241" t="s">
        <v>1142</v>
      </c>
      <c r="M33" s="93"/>
      <c r="N33" s="93"/>
      <c r="O33" s="93"/>
      <c r="P33" s="93"/>
      <c r="Q33" s="93"/>
    </row>
    <row r="34" spans="1:17" x14ac:dyDescent="0.25">
      <c r="A34" s="125">
        <f>TypeListTemplate!A34</f>
        <v>147.51240445219256</v>
      </c>
      <c r="B34" s="30">
        <f>TypeListTemplate!B34</f>
        <v>110</v>
      </c>
      <c r="C34" s="122">
        <f>TypeListTemplate!C34</f>
        <v>90.01</v>
      </c>
      <c r="D34" s="99"/>
      <c r="E34" s="159"/>
      <c r="G34" s="86"/>
      <c r="H34" s="87"/>
      <c r="I34" s="70"/>
      <c r="J34" s="241" t="s">
        <v>1143</v>
      </c>
      <c r="K34" s="93"/>
      <c r="L34" s="241" t="s">
        <v>1143</v>
      </c>
      <c r="M34" s="93"/>
      <c r="N34" s="93"/>
      <c r="O34" s="93"/>
      <c r="P34" s="93"/>
      <c r="Q34" s="93"/>
    </row>
    <row r="35" spans="1:17" x14ac:dyDescent="0.25">
      <c r="A35" s="125">
        <f>TypeListTemplate!A35</f>
        <v>177.01488534263109</v>
      </c>
      <c r="B35" s="30">
        <f>TypeListTemplate!B35</f>
        <v>132</v>
      </c>
      <c r="C35" s="122">
        <f>TypeListTemplate!C35</f>
        <v>110.01</v>
      </c>
      <c r="D35" s="99"/>
      <c r="E35" s="159"/>
      <c r="G35" s="86"/>
      <c r="H35" s="87"/>
      <c r="I35" s="70"/>
      <c r="J35" s="241" t="s">
        <v>1144</v>
      </c>
      <c r="K35" s="93"/>
      <c r="L35" s="241" t="s">
        <v>1144</v>
      </c>
      <c r="M35" s="93"/>
      <c r="N35" s="93"/>
      <c r="O35" s="93"/>
      <c r="P35" s="93"/>
      <c r="Q35" s="93"/>
    </row>
    <row r="36" spans="1:17" x14ac:dyDescent="0.25">
      <c r="A36" s="126">
        <f>TypeListTemplate!A36</f>
        <v>200</v>
      </c>
      <c r="B36" s="125">
        <f>TypeListTemplate!B36</f>
        <v>149.14000000000001</v>
      </c>
      <c r="C36" s="122">
        <f>TypeListTemplate!C36</f>
        <v>132.01</v>
      </c>
      <c r="D36" s="99"/>
      <c r="G36" s="86"/>
      <c r="H36" s="87"/>
      <c r="I36" s="70"/>
      <c r="J36" s="241" t="s">
        <v>1145</v>
      </c>
      <c r="K36" s="93"/>
      <c r="L36" s="241" t="s">
        <v>1145</v>
      </c>
      <c r="M36" s="93"/>
      <c r="N36" s="93"/>
      <c r="O36" s="93"/>
      <c r="P36" s="93"/>
      <c r="Q36" s="93"/>
    </row>
    <row r="37" spans="1:17" x14ac:dyDescent="0.25">
      <c r="A37" s="125">
        <f>TypeListTemplate!A37</f>
        <v>214.56349738500737</v>
      </c>
      <c r="B37" s="30">
        <f>TypeListTemplate!B37</f>
        <v>160</v>
      </c>
      <c r="C37" s="122">
        <f>TypeListTemplate!C37</f>
        <v>149.15</v>
      </c>
      <c r="D37" s="99"/>
      <c r="E37" s="159"/>
      <c r="G37" s="86"/>
      <c r="H37" s="87"/>
      <c r="I37" s="70"/>
      <c r="J37" s="241" t="s">
        <v>1145</v>
      </c>
      <c r="K37" s="93"/>
      <c r="L37" s="241" t="s">
        <v>1145</v>
      </c>
      <c r="M37" s="93"/>
      <c r="N37" s="93"/>
      <c r="O37" s="93"/>
      <c r="P37" s="93"/>
      <c r="Q37" s="93"/>
    </row>
    <row r="38" spans="1:17" x14ac:dyDescent="0.25">
      <c r="A38" s="126">
        <f>TypeListTemplate!A38</f>
        <v>250</v>
      </c>
      <c r="B38" s="125">
        <f>TypeListTemplate!B38</f>
        <v>186.42500000000001</v>
      </c>
      <c r="C38" s="122">
        <f>TypeListTemplate!C38</f>
        <v>160.01</v>
      </c>
      <c r="D38" s="99"/>
      <c r="G38" s="86"/>
      <c r="H38" s="87"/>
      <c r="I38" s="70"/>
      <c r="J38" s="241" t="s">
        <v>1146</v>
      </c>
      <c r="K38" s="93"/>
      <c r="L38" s="241" t="s">
        <v>1146</v>
      </c>
      <c r="M38" s="93"/>
      <c r="N38" s="93"/>
      <c r="O38" s="93"/>
      <c r="P38" s="93"/>
      <c r="Q38" s="93"/>
    </row>
    <row r="39" spans="1:17" x14ac:dyDescent="0.25">
      <c r="A39" s="125">
        <f>TypeListTemplate!A39</f>
        <v>268.20437173125919</v>
      </c>
      <c r="B39" s="30">
        <f>TypeListTemplate!B39</f>
        <v>200</v>
      </c>
      <c r="C39" s="122">
        <f>TypeListTemplate!C39</f>
        <v>186.435</v>
      </c>
      <c r="D39" s="99"/>
      <c r="E39" s="159"/>
      <c r="G39" s="86"/>
      <c r="H39" s="87"/>
      <c r="I39" s="70"/>
      <c r="J39" s="241" t="s">
        <v>1146</v>
      </c>
      <c r="K39" s="93"/>
      <c r="L39" s="241" t="s">
        <v>1146</v>
      </c>
      <c r="M39" s="93"/>
      <c r="N39" s="93"/>
      <c r="O39" s="93"/>
      <c r="P39" s="93"/>
      <c r="Q39" s="93"/>
    </row>
    <row r="40" spans="1:17" x14ac:dyDescent="0.25">
      <c r="A40" s="126">
        <f>TypeListTemplate!A40</f>
        <v>300</v>
      </c>
      <c r="B40" s="125">
        <f>TypeListTemplate!B40</f>
        <v>223.71</v>
      </c>
      <c r="C40" s="122">
        <f>TypeListTemplate!C40</f>
        <v>200.01</v>
      </c>
      <c r="D40" s="99"/>
      <c r="G40" s="86"/>
      <c r="H40" s="87"/>
      <c r="I40" s="70"/>
      <c r="J40" s="241" t="s">
        <v>1147</v>
      </c>
      <c r="K40" s="93"/>
      <c r="L40" s="241" t="s">
        <v>1147</v>
      </c>
      <c r="M40" s="93"/>
      <c r="N40" s="93"/>
      <c r="O40" s="93"/>
      <c r="P40" s="93"/>
      <c r="Q40" s="93"/>
    </row>
    <row r="41" spans="1:17" x14ac:dyDescent="0.25">
      <c r="A41" s="125">
        <f>TypeListTemplate!A41</f>
        <v>335.255464664074</v>
      </c>
      <c r="B41" s="30">
        <f>TypeListTemplate!B41</f>
        <v>250</v>
      </c>
      <c r="C41" s="122">
        <f>TypeListTemplate!C41</f>
        <v>223.72</v>
      </c>
      <c r="D41" s="99"/>
      <c r="E41" s="159"/>
      <c r="G41" s="86"/>
      <c r="H41" s="87"/>
      <c r="I41" s="70"/>
      <c r="J41" s="241" t="s">
        <v>1147</v>
      </c>
      <c r="K41" s="93"/>
      <c r="L41" s="241" t="s">
        <v>1147</v>
      </c>
      <c r="M41" s="93"/>
      <c r="N41" s="93"/>
      <c r="O41" s="93"/>
      <c r="P41" s="93"/>
      <c r="Q41" s="93"/>
    </row>
    <row r="42" spans="1:17" x14ac:dyDescent="0.25">
      <c r="A42" s="126">
        <f>TypeListTemplate!A42</f>
        <v>400</v>
      </c>
      <c r="B42" s="125">
        <f>TypeListTemplate!B42</f>
        <v>298.28000000000003</v>
      </c>
      <c r="C42" s="122">
        <f>TypeListTemplate!C42</f>
        <v>250.01</v>
      </c>
      <c r="D42" s="99"/>
      <c r="E42" s="99"/>
      <c r="F42" s="99"/>
      <c r="G42" s="86"/>
      <c r="H42" s="87"/>
      <c r="I42" s="70"/>
      <c r="J42" s="74"/>
      <c r="K42" s="93"/>
      <c r="L42" s="74"/>
      <c r="M42" s="93"/>
      <c r="N42" s="93"/>
      <c r="O42" s="93"/>
      <c r="P42" s="93"/>
      <c r="Q42" s="93"/>
    </row>
    <row r="43" spans="1:17" x14ac:dyDescent="0.25">
      <c r="A43" s="125">
        <f>TypeListTemplate!A43</f>
        <v>422.42188547673328</v>
      </c>
      <c r="B43" s="30">
        <f>TypeListTemplate!B43</f>
        <v>315</v>
      </c>
      <c r="C43" s="122">
        <f>TypeListTemplate!C43</f>
        <v>298.29000000000002</v>
      </c>
      <c r="D43" s="104"/>
      <c r="E43" s="104"/>
      <c r="F43" s="104"/>
      <c r="G43" s="104"/>
      <c r="H43" s="105"/>
      <c r="I43" s="70"/>
      <c r="J43" s="74"/>
      <c r="K43" s="93"/>
      <c r="L43" s="74"/>
      <c r="M43" s="93"/>
      <c r="N43" s="93"/>
      <c r="O43" s="93"/>
      <c r="P43" s="93"/>
      <c r="Q43" s="93"/>
    </row>
    <row r="44" spans="1:17" x14ac:dyDescent="0.25">
      <c r="A44" s="125">
        <f>TypeListTemplate!A44</f>
        <v>476.06275982298507</v>
      </c>
      <c r="B44" s="30">
        <f>TypeListTemplate!B44</f>
        <v>355</v>
      </c>
      <c r="C44" s="122">
        <f>TypeListTemplate!C44</f>
        <v>315.01</v>
      </c>
      <c r="D44" s="99"/>
      <c r="E44" s="99"/>
      <c r="F44" s="99"/>
      <c r="G44" s="99"/>
      <c r="H44" s="102"/>
      <c r="I44" s="70"/>
      <c r="J44" s="74"/>
      <c r="K44" s="93"/>
      <c r="L44" s="74"/>
      <c r="M44" s="93"/>
      <c r="N44" s="93"/>
      <c r="O44" s="93"/>
      <c r="P44" s="93"/>
      <c r="Q44" s="93"/>
    </row>
    <row r="45" spans="1:17" x14ac:dyDescent="0.25">
      <c r="A45" s="125">
        <f>TypeListTemplate!A45</f>
        <v>536.40874346251837</v>
      </c>
      <c r="B45" s="30">
        <f>TypeListTemplate!B45</f>
        <v>400</v>
      </c>
      <c r="C45" s="122">
        <f>TypeListTemplate!C45</f>
        <v>355.01</v>
      </c>
      <c r="D45" s="99"/>
      <c r="E45" s="99"/>
      <c r="F45" s="99"/>
      <c r="G45" s="99"/>
      <c r="H45" s="102"/>
      <c r="I45" s="70"/>
      <c r="J45" s="70"/>
      <c r="K45" s="93"/>
      <c r="L45" s="74"/>
      <c r="M45" s="93"/>
      <c r="N45" s="93"/>
      <c r="O45" s="93"/>
      <c r="P45" s="93"/>
      <c r="Q45" s="93"/>
    </row>
    <row r="46" spans="1:17" x14ac:dyDescent="0.25">
      <c r="A46" s="125">
        <f>TypeListTemplate!A46</f>
        <v>603.45983639533324</v>
      </c>
      <c r="B46" s="30">
        <f>TypeListTemplate!B46</f>
        <v>450</v>
      </c>
      <c r="C46" s="122">
        <f>TypeListTemplate!C46</f>
        <v>400.01</v>
      </c>
      <c r="D46" s="99"/>
      <c r="E46" s="99"/>
      <c r="F46" s="99"/>
      <c r="G46" s="99"/>
      <c r="H46" s="102"/>
      <c r="I46" s="70"/>
      <c r="J46" s="70"/>
      <c r="K46" s="93"/>
      <c r="L46" s="93"/>
      <c r="M46" s="93"/>
      <c r="N46" s="93"/>
      <c r="O46" s="93"/>
      <c r="P46" s="93"/>
      <c r="Q46" s="93"/>
    </row>
    <row r="47" spans="1:17" x14ac:dyDescent="0.25">
      <c r="A47" s="125">
        <f>TypeListTemplate!A47</f>
        <v>670.51092932814799</v>
      </c>
      <c r="B47" s="30">
        <f>TypeListTemplate!B47</f>
        <v>500</v>
      </c>
      <c r="C47" s="122">
        <f>TypeListTemplate!C47</f>
        <v>450.01</v>
      </c>
      <c r="D47" s="99"/>
      <c r="E47" s="99"/>
      <c r="F47" s="99"/>
      <c r="G47" s="99"/>
      <c r="H47" s="102"/>
      <c r="I47" s="70"/>
      <c r="J47" s="70"/>
      <c r="K47" s="93"/>
      <c r="L47" s="93"/>
      <c r="M47" s="93"/>
      <c r="N47" s="93"/>
      <c r="O47" s="93"/>
      <c r="P47" s="93"/>
      <c r="Q47" s="93"/>
    </row>
    <row r="48" spans="1:17" x14ac:dyDescent="0.25">
      <c r="A48" s="125">
        <f>TypeListTemplate!A48</f>
        <v>750.97224084752577</v>
      </c>
      <c r="B48" s="30">
        <f>TypeListTemplate!B48</f>
        <v>560</v>
      </c>
      <c r="C48" s="122">
        <f>TypeListTemplate!C48</f>
        <v>500.01</v>
      </c>
      <c r="D48" s="99"/>
      <c r="E48" s="99"/>
      <c r="F48" s="99"/>
      <c r="G48" s="99"/>
      <c r="H48" s="102"/>
      <c r="I48" s="70"/>
      <c r="J48" s="70"/>
      <c r="K48" s="93"/>
      <c r="L48" s="93"/>
      <c r="M48" s="93"/>
      <c r="N48" s="93"/>
      <c r="O48" s="93"/>
      <c r="P48" s="93"/>
      <c r="Q48" s="93"/>
    </row>
    <row r="49" spans="1:17" x14ac:dyDescent="0.25">
      <c r="A49" s="125">
        <f>TypeListTemplate!A49</f>
        <v>844.84377095346656</v>
      </c>
      <c r="B49" s="30">
        <f>TypeListTemplate!B49</f>
        <v>630</v>
      </c>
      <c r="C49" s="122">
        <f>TypeListTemplate!C49</f>
        <v>560.01</v>
      </c>
      <c r="D49" s="99"/>
      <c r="E49" s="99"/>
      <c r="F49" s="99"/>
      <c r="G49" s="99"/>
      <c r="H49" s="102"/>
      <c r="I49" s="70"/>
      <c r="J49" s="70"/>
      <c r="K49" s="93"/>
      <c r="L49" s="93"/>
      <c r="M49" s="93"/>
      <c r="N49" s="93"/>
      <c r="O49" s="93"/>
      <c r="P49" s="93"/>
      <c r="Q49" s="93"/>
    </row>
    <row r="50" spans="1:17" x14ac:dyDescent="0.25">
      <c r="A50" s="125">
        <f>TypeListTemplate!A50</f>
        <v>952.12551964597014</v>
      </c>
      <c r="B50" s="30">
        <f>TypeListTemplate!B50</f>
        <v>710</v>
      </c>
      <c r="C50" s="122">
        <f>TypeListTemplate!C50</f>
        <v>630.01</v>
      </c>
      <c r="D50" s="99"/>
      <c r="E50" s="99"/>
      <c r="F50" s="99"/>
      <c r="G50" s="99"/>
      <c r="H50" s="102"/>
      <c r="I50" s="70"/>
      <c r="J50" s="70"/>
      <c r="K50" s="93"/>
      <c r="L50" s="93"/>
      <c r="M50" s="93"/>
      <c r="N50" s="93"/>
      <c r="O50" s="93"/>
      <c r="P50" s="93"/>
      <c r="Q50" s="93"/>
    </row>
    <row r="51" spans="1:17" x14ac:dyDescent="0.25">
      <c r="A51" s="125">
        <f>TypeListTemplate!A51</f>
        <v>1072.8174869250367</v>
      </c>
      <c r="B51" s="30">
        <f>TypeListTemplate!B51</f>
        <v>800</v>
      </c>
      <c r="C51" s="122">
        <f>TypeListTemplate!C51</f>
        <v>710.01</v>
      </c>
      <c r="D51" s="99"/>
      <c r="E51" s="99"/>
      <c r="F51" s="99"/>
      <c r="G51" s="99"/>
      <c r="H51" s="102"/>
      <c r="I51" s="70"/>
      <c r="J51" s="70"/>
      <c r="K51" s="93"/>
      <c r="L51" s="93"/>
      <c r="M51" s="93"/>
      <c r="N51" s="93"/>
      <c r="O51" s="93"/>
      <c r="P51" s="93"/>
      <c r="Q51" s="93"/>
    </row>
    <row r="52" spans="1:17" x14ac:dyDescent="0.25">
      <c r="A52" s="125">
        <f>TypeListTemplate!A52</f>
        <v>1206.9196727906665</v>
      </c>
      <c r="B52" s="30">
        <f>TypeListTemplate!B52</f>
        <v>900</v>
      </c>
      <c r="C52" s="122">
        <f>TypeListTemplate!C52</f>
        <v>800.01</v>
      </c>
      <c r="D52" s="104"/>
      <c r="E52" s="104"/>
      <c r="F52" s="104"/>
      <c r="G52" s="104"/>
      <c r="H52" s="105"/>
      <c r="I52" s="70"/>
      <c r="J52" s="70"/>
      <c r="K52" s="93"/>
      <c r="L52" s="93"/>
      <c r="M52" s="93"/>
      <c r="N52" s="93"/>
      <c r="O52" s="93"/>
      <c r="P52" s="93"/>
      <c r="Q52" s="93"/>
    </row>
    <row r="53" spans="1:17" x14ac:dyDescent="0.25">
      <c r="A53" s="125">
        <f>TypeListTemplate!A53</f>
        <v>1341.021858656296</v>
      </c>
      <c r="B53" s="30">
        <f>TypeListTemplate!B53</f>
        <v>1000</v>
      </c>
      <c r="C53" s="122">
        <f>TypeListTemplate!C53</f>
        <v>900.01</v>
      </c>
      <c r="D53" s="99"/>
      <c r="E53" s="99"/>
      <c r="F53" s="99"/>
      <c r="G53" s="99"/>
      <c r="H53" s="102"/>
      <c r="I53" s="70"/>
      <c r="J53" s="70"/>
      <c r="K53" s="93"/>
      <c r="L53" s="93"/>
      <c r="M53" s="93"/>
      <c r="N53" s="93"/>
      <c r="O53" s="93"/>
      <c r="P53" s="93"/>
      <c r="Q53" s="93"/>
    </row>
    <row r="54" spans="1:17" x14ac:dyDescent="0.25">
      <c r="A54" s="125">
        <f>TypeListTemplate!A54</f>
        <v>1501.9444816950515</v>
      </c>
      <c r="B54" s="30">
        <f>TypeListTemplate!B54</f>
        <v>1120</v>
      </c>
      <c r="C54" s="122">
        <f>TypeListTemplate!C54</f>
        <v>1000.01</v>
      </c>
      <c r="D54" s="104"/>
      <c r="E54" s="104"/>
      <c r="F54" s="104"/>
      <c r="G54" s="104"/>
      <c r="H54" s="105"/>
      <c r="I54" s="70"/>
      <c r="J54" s="70"/>
      <c r="K54" s="93"/>
      <c r="L54" s="93"/>
      <c r="M54" s="93"/>
      <c r="N54" s="93"/>
      <c r="O54" s="93"/>
      <c r="P54" s="93"/>
      <c r="Q54" s="93"/>
    </row>
    <row r="55" spans="1:17" x14ac:dyDescent="0.25">
      <c r="A55" s="125">
        <f>TypeListTemplate!A55</f>
        <v>1676.27732332037</v>
      </c>
      <c r="B55" s="30">
        <f>TypeListTemplate!B55</f>
        <v>1250</v>
      </c>
      <c r="C55" s="122">
        <f>TypeListTemplate!C55</f>
        <v>1120.01</v>
      </c>
      <c r="D55" s="99"/>
      <c r="E55" s="99"/>
      <c r="F55" s="99"/>
      <c r="G55" s="99"/>
      <c r="H55" s="102"/>
      <c r="I55" s="70"/>
      <c r="J55" s="70"/>
      <c r="K55" s="93"/>
      <c r="L55" s="93"/>
      <c r="M55" s="93"/>
      <c r="N55" s="93"/>
      <c r="O55" s="93"/>
      <c r="P55" s="93"/>
      <c r="Q55" s="93"/>
    </row>
    <row r="56" spans="1:17" x14ac:dyDescent="0.25">
      <c r="A56" s="125">
        <f>TypeListTemplate!A56</f>
        <v>1877.4306021188145</v>
      </c>
      <c r="B56" s="30">
        <f>TypeListTemplate!B56</f>
        <v>1400</v>
      </c>
      <c r="C56" s="122">
        <f>TypeListTemplate!C56</f>
        <v>1250.01</v>
      </c>
      <c r="D56" s="104"/>
      <c r="E56" s="104"/>
      <c r="F56" s="104"/>
      <c r="G56" s="104"/>
      <c r="H56" s="105"/>
      <c r="I56" s="70"/>
      <c r="J56" s="70"/>
      <c r="K56" s="93"/>
      <c r="L56" s="93"/>
      <c r="M56" s="93"/>
      <c r="N56" s="93"/>
      <c r="O56" s="93"/>
      <c r="P56" s="93"/>
      <c r="Q56" s="93"/>
    </row>
    <row r="57" spans="1:17" x14ac:dyDescent="0.25">
      <c r="A57" s="125">
        <f>TypeListTemplate!A57</f>
        <v>2145.6349738500735</v>
      </c>
      <c r="B57" s="30">
        <f>TypeListTemplate!B57</f>
        <v>1600</v>
      </c>
      <c r="C57" s="122">
        <f>TypeListTemplate!C57</f>
        <v>1400.01</v>
      </c>
      <c r="D57" s="99"/>
      <c r="E57" s="99"/>
      <c r="F57" s="99"/>
      <c r="G57" s="99"/>
      <c r="H57" s="102"/>
      <c r="I57" s="70"/>
      <c r="J57" s="70"/>
      <c r="K57" s="93"/>
      <c r="L57" s="93"/>
      <c r="M57" s="93"/>
      <c r="N57" s="93"/>
      <c r="O57" s="93"/>
      <c r="P57" s="93"/>
      <c r="Q57" s="93"/>
    </row>
    <row r="58" spans="1:17" x14ac:dyDescent="0.25">
      <c r="A58" s="125">
        <f>TypeListTemplate!A58</f>
        <v>2346.7882526485182</v>
      </c>
      <c r="B58" s="30">
        <f>TypeListTemplate!B58</f>
        <v>1750</v>
      </c>
      <c r="C58" s="122">
        <f>TypeListTemplate!C58</f>
        <v>1600.01</v>
      </c>
      <c r="D58" s="99"/>
      <c r="E58" s="99"/>
      <c r="F58" s="99"/>
      <c r="G58" s="99"/>
      <c r="H58" s="102"/>
      <c r="I58" s="70"/>
      <c r="J58" s="70"/>
      <c r="K58" s="93"/>
      <c r="L58" s="93"/>
      <c r="M58" s="93"/>
      <c r="N58" s="93"/>
      <c r="O58" s="93"/>
      <c r="P58" s="93"/>
      <c r="Q58" s="93"/>
    </row>
    <row r="59" spans="1:17" x14ac:dyDescent="0.25">
      <c r="A59" s="125">
        <f>TypeListTemplate!A59</f>
        <v>2413.839345581333</v>
      </c>
      <c r="B59" s="30">
        <f>TypeListTemplate!B59</f>
        <v>1800</v>
      </c>
      <c r="C59" s="122">
        <f>TypeListTemplate!C59</f>
        <v>1750.01</v>
      </c>
      <c r="D59" s="99"/>
      <c r="E59" s="99"/>
      <c r="F59" s="99"/>
      <c r="G59" s="99"/>
      <c r="H59" s="102"/>
      <c r="I59" s="70"/>
      <c r="J59" s="70"/>
      <c r="K59" s="93"/>
      <c r="L59" s="93"/>
      <c r="M59" s="93"/>
      <c r="N59" s="93"/>
      <c r="O59" s="93"/>
      <c r="P59" s="93"/>
      <c r="Q59" s="93"/>
    </row>
    <row r="60" spans="1:17" x14ac:dyDescent="0.25">
      <c r="A60" s="125">
        <f>TypeListTemplate!A60</f>
        <v>2682.043717312592</v>
      </c>
      <c r="B60" s="30">
        <f>TypeListTemplate!B60</f>
        <v>2000</v>
      </c>
      <c r="C60" s="122">
        <f>TypeListTemplate!C60</f>
        <v>1800.01</v>
      </c>
      <c r="D60" s="99"/>
      <c r="E60" s="99"/>
      <c r="F60" s="99"/>
      <c r="G60" s="99"/>
      <c r="H60" s="102"/>
      <c r="I60" s="70"/>
      <c r="J60" s="70"/>
      <c r="K60" s="93"/>
      <c r="L60" s="93"/>
      <c r="M60" s="93"/>
      <c r="N60" s="93"/>
      <c r="O60" s="93"/>
      <c r="P60" s="93"/>
      <c r="Q60" s="93"/>
    </row>
    <row r="61" spans="1:17" x14ac:dyDescent="0.25">
      <c r="A61" s="125">
        <f>TypeListTemplate!A61</f>
        <v>2950.2480890438515</v>
      </c>
      <c r="B61" s="30">
        <f>TypeListTemplate!B61</f>
        <v>2200</v>
      </c>
      <c r="C61" s="122">
        <f>TypeListTemplate!C61</f>
        <v>2000.01</v>
      </c>
      <c r="D61" s="104"/>
      <c r="E61" s="104"/>
      <c r="F61" s="104"/>
      <c r="G61" s="104"/>
      <c r="H61" s="105"/>
      <c r="I61" s="70"/>
      <c r="J61" s="70"/>
      <c r="K61" s="93"/>
      <c r="L61" s="93"/>
      <c r="M61" s="93"/>
      <c r="N61" s="93"/>
      <c r="O61" s="93"/>
      <c r="P61" s="93"/>
      <c r="Q61" s="93"/>
    </row>
    <row r="62" spans="1:17" x14ac:dyDescent="0.25">
      <c r="A62" s="125">
        <f>TypeListTemplate!A62</f>
        <v>3017.2991819766662</v>
      </c>
      <c r="B62" s="30">
        <f>TypeListTemplate!B62</f>
        <v>2250</v>
      </c>
      <c r="C62" s="122">
        <f>TypeListTemplate!C62</f>
        <v>2200.0100000000002</v>
      </c>
      <c r="D62" s="99"/>
      <c r="E62" s="99"/>
      <c r="F62" s="99"/>
      <c r="G62" s="99"/>
      <c r="H62" s="102"/>
      <c r="I62" s="70"/>
      <c r="J62" s="70"/>
      <c r="K62" s="93"/>
      <c r="L62" s="93"/>
      <c r="M62" s="93"/>
      <c r="N62" s="93"/>
      <c r="O62" s="93"/>
      <c r="P62" s="93"/>
      <c r="Q62" s="93"/>
    </row>
    <row r="63" spans="1:17" x14ac:dyDescent="0.25">
      <c r="A63" s="125">
        <f>TypeListTemplate!A63</f>
        <v>3084.350274909481</v>
      </c>
      <c r="B63" s="30">
        <f>TypeListTemplate!B63</f>
        <v>2300</v>
      </c>
      <c r="C63" s="122">
        <f>TypeListTemplate!C63</f>
        <v>2250.0100000000002</v>
      </c>
      <c r="D63" s="104"/>
      <c r="E63" s="104"/>
      <c r="F63" s="104"/>
      <c r="G63" s="104"/>
      <c r="H63" s="105"/>
      <c r="I63" s="70"/>
      <c r="J63" s="70"/>
      <c r="K63" s="93"/>
      <c r="L63" s="93"/>
      <c r="M63" s="93"/>
      <c r="N63" s="93"/>
      <c r="O63" s="93"/>
      <c r="P63" s="93"/>
      <c r="Q63" s="93"/>
    </row>
    <row r="64" spans="1:17" x14ac:dyDescent="0.25">
      <c r="A64" s="125">
        <f>TypeListTemplate!A64</f>
        <v>3352.55464664074</v>
      </c>
      <c r="B64" s="30">
        <f>TypeListTemplate!B64</f>
        <v>2500</v>
      </c>
      <c r="C64" s="122">
        <f>TypeListTemplate!C64</f>
        <v>2300.0100000000002</v>
      </c>
      <c r="D64" s="99"/>
      <c r="E64" s="99"/>
      <c r="F64" s="99"/>
      <c r="G64" s="99"/>
      <c r="H64" s="102"/>
      <c r="I64" s="70"/>
      <c r="J64" s="70"/>
      <c r="K64" s="93"/>
      <c r="L64" s="93"/>
      <c r="M64" s="93"/>
      <c r="N64" s="93"/>
      <c r="O64" s="93"/>
      <c r="P64" s="93"/>
      <c r="Q64" s="93"/>
    </row>
    <row r="65" spans="1:17" x14ac:dyDescent="0.25">
      <c r="A65" s="125">
        <f>TypeListTemplate!A65</f>
        <v>3754.861204237629</v>
      </c>
      <c r="B65" s="30">
        <f>TypeListTemplate!B65</f>
        <v>2800</v>
      </c>
      <c r="C65" s="122">
        <f>TypeListTemplate!C65</f>
        <v>2500.0100000000002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1:17" x14ac:dyDescent="0.25">
      <c r="A66" s="125">
        <f>TypeListTemplate!A66</f>
        <v>4224.2188547673322</v>
      </c>
      <c r="B66" s="30">
        <f>TypeListTemplate!B66</f>
        <v>3150</v>
      </c>
      <c r="C66" s="122">
        <f>TypeListTemplate!C66</f>
        <v>2800.01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</row>
    <row r="67" spans="1:17" x14ac:dyDescent="0.25">
      <c r="A67" s="125">
        <f>TypeListTemplate!A67</f>
        <v>4760.6275982298512</v>
      </c>
      <c r="B67" s="30">
        <f>TypeListTemplate!B67</f>
        <v>3550</v>
      </c>
      <c r="C67" s="122">
        <f>TypeListTemplate!C67</f>
        <v>3150.01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</row>
    <row r="68" spans="1:17" x14ac:dyDescent="0.25">
      <c r="A68" s="125">
        <f>TypeListTemplate!A68</f>
        <v>5364.087434625184</v>
      </c>
      <c r="B68" s="30">
        <f>TypeListTemplate!B68</f>
        <v>4000</v>
      </c>
      <c r="C68" s="122">
        <f>TypeListTemplate!C68</f>
        <v>3550.01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</row>
    <row r="69" spans="1:17" x14ac:dyDescent="0.25">
      <c r="A69" s="125">
        <f>TypeListTemplate!A69</f>
        <v>6034.5983639533324</v>
      </c>
      <c r="B69" s="30">
        <f>TypeListTemplate!B69</f>
        <v>4500</v>
      </c>
      <c r="C69" s="122">
        <f>TypeListTemplate!C69</f>
        <v>4000.01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</row>
    <row r="70" spans="1:17" x14ac:dyDescent="0.25">
      <c r="A70" s="125">
        <f>TypeListTemplate!A70</f>
        <v>6705.1092932814799</v>
      </c>
      <c r="B70" s="30">
        <f>TypeListTemplate!B70</f>
        <v>5000</v>
      </c>
      <c r="C70" s="122">
        <f>TypeListTemplate!C70</f>
        <v>4500.01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</row>
    <row r="71" spans="1:17" x14ac:dyDescent="0.25">
      <c r="A71" s="125">
        <f>TypeListTemplate!A71</f>
        <v>0</v>
      </c>
      <c r="B71" s="30">
        <f>TypeListTemplate!B71</f>
        <v>999999999</v>
      </c>
      <c r="C71" s="122">
        <f>TypeListTemplate!C71</f>
        <v>5000.01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</row>
    <row r="72" spans="1:17" x14ac:dyDescent="0.25">
      <c r="A72" s="93">
        <f>TypeListTemplate!A72</f>
        <v>0</v>
      </c>
      <c r="B72" s="30">
        <f>TypeListTemplate!B72</f>
        <v>0</v>
      </c>
      <c r="C72" s="122">
        <f>TypeListTemplate!C72</f>
        <v>0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</row>
    <row r="73" spans="1:17" x14ac:dyDescent="0.25">
      <c r="A73" s="93">
        <f>TypeListTemplate!A73</f>
        <v>0</v>
      </c>
      <c r="B73" s="30">
        <f>TypeListTemplate!B73</f>
        <v>0</v>
      </c>
      <c r="C73" s="122">
        <f>TypeListTemplate!C73</f>
        <v>0</v>
      </c>
      <c r="D73" s="93" t="str">
        <f>TypeListTemplate!D73</f>
        <v>Drive type</v>
      </c>
      <c r="E73" s="93">
        <f>TypeListTemplate!E73</f>
        <v>0</v>
      </c>
      <c r="F73" s="93" t="str">
        <f>TypeListTemplate!F73</f>
        <v>Drive type</v>
      </c>
      <c r="G73" s="93">
        <f>TypeListTemplate!G73</f>
        <v>0</v>
      </c>
      <c r="H73" s="93" t="str">
        <f>TypeListTemplate!H73</f>
        <v>Drive type</v>
      </c>
      <c r="I73" s="93">
        <f>TypeListTemplate!I73</f>
        <v>0</v>
      </c>
      <c r="J73" s="93" t="str">
        <f>TypeListTemplate!J73</f>
        <v>Drive type</v>
      </c>
      <c r="K73" s="93">
        <f>TypeListTemplate!K73</f>
        <v>0</v>
      </c>
      <c r="L73" s="93" t="str">
        <f>TypeListTemplate!L73</f>
        <v>Drive type</v>
      </c>
      <c r="M73" s="93">
        <f>TypeListTemplate!M73</f>
        <v>0</v>
      </c>
      <c r="N73" s="93" t="str">
        <f>TypeListTemplate!N73</f>
        <v>Drive type</v>
      </c>
      <c r="O73" s="93">
        <f>TypeListTemplate!O73</f>
        <v>0</v>
      </c>
      <c r="P73" s="93" t="str">
        <f>TypeListTemplate!P73</f>
        <v>Drive type</v>
      </c>
      <c r="Q73" s="93">
        <f>TypeListTemplate!Q73</f>
        <v>0</v>
      </c>
    </row>
    <row r="74" spans="1:17" x14ac:dyDescent="0.25">
      <c r="A74" s="93">
        <f>TypeListTemplate!A74</f>
        <v>0</v>
      </c>
      <c r="B74" s="30">
        <f>TypeListTemplate!B74</f>
        <v>0</v>
      </c>
      <c r="C74" s="122">
        <f>TypeListTemplate!C74</f>
        <v>0</v>
      </c>
      <c r="D74" s="93" t="str">
        <f>TypeListTemplate!D74</f>
        <v xml:space="preserve"> 115 V (1-ph)</v>
      </c>
      <c r="E74" s="93">
        <f>TypeListTemplate!E74</f>
        <v>0</v>
      </c>
      <c r="F74" s="93" t="str">
        <f>TypeListTemplate!F74</f>
        <v xml:space="preserve"> 230 V (1-ph)</v>
      </c>
      <c r="G74" s="93">
        <f>TypeListTemplate!G74</f>
        <v>0</v>
      </c>
      <c r="H74" s="93" t="str">
        <f>TypeListTemplate!H74</f>
        <v xml:space="preserve"> 230 V (3-ph)</v>
      </c>
      <c r="I74" s="93">
        <f>TypeListTemplate!I74</f>
        <v>0</v>
      </c>
      <c r="J74" s="93" t="str">
        <f>TypeListTemplate!J74</f>
        <v xml:space="preserve"> 400 V</v>
      </c>
      <c r="K74" s="93">
        <f>TypeListTemplate!K74</f>
        <v>0</v>
      </c>
      <c r="L74" s="93" t="str">
        <f>TypeListTemplate!L74</f>
        <v xml:space="preserve"> 460 V</v>
      </c>
      <c r="M74" s="93">
        <f>TypeListTemplate!M74</f>
        <v>0</v>
      </c>
      <c r="N74" s="93" t="str">
        <f>TypeListTemplate!N74</f>
        <v xml:space="preserve"> 500 V</v>
      </c>
      <c r="O74" s="93">
        <f>TypeListTemplate!O74</f>
        <v>0</v>
      </c>
      <c r="P74" s="93" t="str">
        <f>TypeListTemplate!P74</f>
        <v xml:space="preserve"> 690 V</v>
      </c>
      <c r="Q74" s="93">
        <f>TypeListTemplate!Q74</f>
        <v>0</v>
      </c>
    </row>
    <row r="75" spans="1:17" x14ac:dyDescent="0.25">
      <c r="A75" s="93">
        <f>TypeListTemplate!A75</f>
        <v>0</v>
      </c>
      <c r="B75" s="30">
        <f>TypeListTemplate!B75</f>
        <v>0</v>
      </c>
      <c r="C75" s="122">
        <f>TypeListTemplate!C75</f>
        <v>0</v>
      </c>
      <c r="D75" s="93">
        <f>TypeListTemplate!D75</f>
        <v>0</v>
      </c>
      <c r="E75" s="93">
        <f>TypeListTemplate!E75</f>
        <v>0</v>
      </c>
      <c r="F75" s="93">
        <f>TypeListTemplate!F75</f>
        <v>0</v>
      </c>
      <c r="G75" s="93">
        <f>TypeListTemplate!G75</f>
        <v>0</v>
      </c>
      <c r="H75" s="93">
        <f>TypeListTemplate!H75</f>
        <v>0</v>
      </c>
      <c r="I75" s="93">
        <f>TypeListTemplate!I75</f>
        <v>0</v>
      </c>
      <c r="J75" s="93">
        <f>TypeListTemplate!J75</f>
        <v>0</v>
      </c>
      <c r="K75" s="93">
        <f>TypeListTemplate!K75</f>
        <v>0</v>
      </c>
      <c r="L75" s="93">
        <f>TypeListTemplate!L75</f>
        <v>0</v>
      </c>
      <c r="M75" s="93">
        <f>TypeListTemplate!M75</f>
        <v>0</v>
      </c>
      <c r="N75" s="93">
        <f>TypeListTemplate!N75</f>
        <v>0</v>
      </c>
      <c r="O75" s="93">
        <f>TypeListTemplate!O75</f>
        <v>0</v>
      </c>
      <c r="P75" s="93">
        <f>TypeListTemplate!P75</f>
        <v>0</v>
      </c>
      <c r="Q75" s="93">
        <f>TypeListTemplate!Q75</f>
        <v>0</v>
      </c>
    </row>
    <row r="76" spans="1:17" x14ac:dyDescent="0.25">
      <c r="A76" s="93">
        <f>TypeListTemplate!A76</f>
        <v>0</v>
      </c>
      <c r="B76" s="30">
        <f>TypeListTemplate!B76</f>
        <v>0</v>
      </c>
      <c r="C76" s="122">
        <f>TypeListTemplate!C76</f>
        <v>0</v>
      </c>
      <c r="D76" s="93">
        <f>TypeListTemplate!D76</f>
        <v>0</v>
      </c>
      <c r="E76" s="93">
        <f>TypeListTemplate!E76</f>
        <v>0</v>
      </c>
      <c r="F76" s="93">
        <f>TypeListTemplate!F76</f>
        <v>0</v>
      </c>
      <c r="G76" s="93">
        <f>TypeListTemplate!G76</f>
        <v>0</v>
      </c>
      <c r="H76" s="93">
        <f>TypeListTemplate!H76</f>
        <v>0</v>
      </c>
      <c r="I76" s="93">
        <f>TypeListTemplate!I76</f>
        <v>0</v>
      </c>
      <c r="J76" s="93">
        <f>TypeListTemplate!J76</f>
        <v>0</v>
      </c>
      <c r="K76" s="93">
        <f>TypeListTemplate!K76</f>
        <v>0</v>
      </c>
      <c r="L76" s="93">
        <f>TypeListTemplate!L76</f>
        <v>0</v>
      </c>
      <c r="M76" s="93">
        <f>TypeListTemplate!M76</f>
        <v>0</v>
      </c>
      <c r="N76" s="93">
        <f>TypeListTemplate!N76</f>
        <v>0</v>
      </c>
      <c r="O76" s="93">
        <f>TypeListTemplate!O76</f>
        <v>0</v>
      </c>
      <c r="P76" s="93">
        <f>TypeListTemplate!P76</f>
        <v>0</v>
      </c>
      <c r="Q76" s="93">
        <f>TypeListTemplate!Q76</f>
        <v>0</v>
      </c>
    </row>
    <row r="77" spans="1:17" x14ac:dyDescent="0.25">
      <c r="A77" s="93">
        <f>TypeListTemplate!A77</f>
        <v>0</v>
      </c>
      <c r="B77" s="30">
        <f>TypeListTemplate!B77</f>
        <v>0</v>
      </c>
      <c r="C77" s="122">
        <f>TypeListTemplate!C77</f>
        <v>0</v>
      </c>
      <c r="D77" s="93">
        <f>TypeListTemplate!D77</f>
        <v>0</v>
      </c>
      <c r="E77" s="93">
        <f>TypeListTemplate!E77</f>
        <v>0</v>
      </c>
      <c r="F77" s="93">
        <f>TypeListTemplate!F77</f>
        <v>0</v>
      </c>
      <c r="G77" s="93">
        <f>TypeListTemplate!G77</f>
        <v>0</v>
      </c>
      <c r="H77" s="93">
        <f>TypeListTemplate!H77</f>
        <v>0</v>
      </c>
      <c r="I77" s="93">
        <f>TypeListTemplate!I77</f>
        <v>0</v>
      </c>
      <c r="J77" s="93">
        <f>TypeListTemplate!J77</f>
        <v>0</v>
      </c>
      <c r="K77" s="93">
        <f>TypeListTemplate!K77</f>
        <v>0</v>
      </c>
      <c r="L77" s="93">
        <f>TypeListTemplate!L77</f>
        <v>0</v>
      </c>
      <c r="M77" s="93">
        <f>TypeListTemplate!M77</f>
        <v>0</v>
      </c>
      <c r="N77" s="93">
        <f>TypeListTemplate!N77</f>
        <v>0</v>
      </c>
      <c r="O77" s="93">
        <f>TypeListTemplate!O77</f>
        <v>0</v>
      </c>
      <c r="P77" s="93">
        <f>TypeListTemplate!P77</f>
        <v>0</v>
      </c>
      <c r="Q77" s="93">
        <f>TypeListTemplate!Q77</f>
        <v>0</v>
      </c>
    </row>
    <row r="78" spans="1:17" x14ac:dyDescent="0.25">
      <c r="A78" s="93">
        <f>TypeListTemplate!A78</f>
        <v>0</v>
      </c>
      <c r="B78" s="30">
        <f>TypeListTemplate!B78</f>
        <v>0</v>
      </c>
      <c r="C78" s="122">
        <f>TypeListTemplate!C78</f>
        <v>0</v>
      </c>
      <c r="D78" s="93">
        <f>TypeListTemplate!D78</f>
        <v>0</v>
      </c>
      <c r="E78" s="93">
        <f>TypeListTemplate!E78</f>
        <v>0</v>
      </c>
      <c r="F78" s="93">
        <f>TypeListTemplate!F78</f>
        <v>0</v>
      </c>
      <c r="G78" s="93">
        <f>TypeListTemplate!G78</f>
        <v>0</v>
      </c>
      <c r="H78" s="93">
        <f>TypeListTemplate!H78</f>
        <v>0</v>
      </c>
      <c r="I78" s="93">
        <f>TypeListTemplate!I78</f>
        <v>0</v>
      </c>
      <c r="J78" s="93">
        <f>TypeListTemplate!J78</f>
        <v>0</v>
      </c>
      <c r="K78" s="93">
        <f>TypeListTemplate!K78</f>
        <v>0</v>
      </c>
      <c r="L78" s="93">
        <f>TypeListTemplate!L78</f>
        <v>0</v>
      </c>
      <c r="M78" s="93">
        <f>TypeListTemplate!M78</f>
        <v>0</v>
      </c>
      <c r="N78" s="93">
        <f>TypeListTemplate!N78</f>
        <v>0</v>
      </c>
      <c r="O78" s="93">
        <f>TypeListTemplate!O78</f>
        <v>0</v>
      </c>
      <c r="P78" s="93">
        <f>TypeListTemplate!P78</f>
        <v>0</v>
      </c>
      <c r="Q78" s="93">
        <f>TypeListTemplate!Q78</f>
        <v>0</v>
      </c>
    </row>
    <row r="79" spans="1:17" x14ac:dyDescent="0.25">
      <c r="A79" s="93">
        <f>TypeListTemplate!A79</f>
        <v>0</v>
      </c>
      <c r="B79" s="30">
        <f>TypeListTemplate!B79</f>
        <v>0</v>
      </c>
      <c r="C79" s="122">
        <f>TypeListTemplate!C79</f>
        <v>0</v>
      </c>
      <c r="D79" s="93">
        <f>TypeListTemplate!D79</f>
        <v>0</v>
      </c>
      <c r="E79" s="93">
        <f>TypeListTemplate!E79</f>
        <v>0</v>
      </c>
      <c r="F79" s="93">
        <f>TypeListTemplate!F79</f>
        <v>0</v>
      </c>
      <c r="G79" s="93">
        <f>TypeListTemplate!G79</f>
        <v>0</v>
      </c>
      <c r="H79" s="93">
        <f>TypeListTemplate!H79</f>
        <v>0</v>
      </c>
      <c r="I79" s="93">
        <f>TypeListTemplate!I79</f>
        <v>0</v>
      </c>
      <c r="J79" s="93">
        <f>TypeListTemplate!J79</f>
        <v>0</v>
      </c>
      <c r="K79" s="93">
        <f>TypeListTemplate!K79</f>
        <v>0</v>
      </c>
      <c r="L79" s="93">
        <f>TypeListTemplate!L79</f>
        <v>0</v>
      </c>
      <c r="M79" s="93">
        <f>TypeListTemplate!M79</f>
        <v>0</v>
      </c>
      <c r="N79" s="93">
        <f>TypeListTemplate!N79</f>
        <v>0</v>
      </c>
      <c r="O79" s="93">
        <f>TypeListTemplate!O79</f>
        <v>0</v>
      </c>
      <c r="P79" s="93">
        <f>TypeListTemplate!P79</f>
        <v>0</v>
      </c>
      <c r="Q79" s="93">
        <f>TypeListTemplate!Q79</f>
        <v>0</v>
      </c>
    </row>
    <row r="80" spans="1:17" x14ac:dyDescent="0.25">
      <c r="A80" s="93">
        <f>TypeListTemplate!A80</f>
        <v>0</v>
      </c>
      <c r="B80" s="30">
        <f>TypeListTemplate!B80</f>
        <v>0</v>
      </c>
      <c r="C80" s="122">
        <f>TypeListTemplate!C80</f>
        <v>0</v>
      </c>
      <c r="D80" s="93">
        <f>TypeListTemplate!D80</f>
        <v>0</v>
      </c>
      <c r="E80" s="93">
        <f>TypeListTemplate!E80</f>
        <v>0</v>
      </c>
      <c r="F80" s="93">
        <f>TypeListTemplate!F80</f>
        <v>0</v>
      </c>
      <c r="G80" s="93">
        <f>TypeListTemplate!G80</f>
        <v>0</v>
      </c>
      <c r="H80" s="93">
        <f>TypeListTemplate!H80</f>
        <v>0</v>
      </c>
      <c r="I80" s="93">
        <f>TypeListTemplate!I80</f>
        <v>0</v>
      </c>
      <c r="J80" s="93">
        <f>TypeListTemplate!J80</f>
        <v>0</v>
      </c>
      <c r="K80" s="93">
        <f>TypeListTemplate!K80</f>
        <v>0</v>
      </c>
      <c r="L80" s="93">
        <f>TypeListTemplate!L80</f>
        <v>0</v>
      </c>
      <c r="M80" s="93">
        <f>TypeListTemplate!M80</f>
        <v>0</v>
      </c>
      <c r="N80" s="93">
        <f>TypeListTemplate!N80</f>
        <v>0</v>
      </c>
      <c r="O80" s="93">
        <f>TypeListTemplate!O80</f>
        <v>0</v>
      </c>
      <c r="P80" s="93">
        <f>TypeListTemplate!P80</f>
        <v>0</v>
      </c>
      <c r="Q80" s="93">
        <f>TypeListTemplate!Q80</f>
        <v>0</v>
      </c>
    </row>
    <row r="81" spans="1:17" x14ac:dyDescent="0.25">
      <c r="A81" s="93">
        <f>TypeListTemplate!A81</f>
        <v>0</v>
      </c>
      <c r="B81" s="30">
        <f>TypeListTemplate!B81</f>
        <v>0</v>
      </c>
      <c r="C81" s="122">
        <f>TypeListTemplate!C81</f>
        <v>0</v>
      </c>
      <c r="D81" s="93">
        <f>TypeListTemplate!D81</f>
        <v>0</v>
      </c>
      <c r="E81" s="93">
        <f>TypeListTemplate!E81</f>
        <v>0</v>
      </c>
      <c r="F81" s="93">
        <f>TypeListTemplate!F81</f>
        <v>0</v>
      </c>
      <c r="G81" s="93">
        <f>TypeListTemplate!G81</f>
        <v>0</v>
      </c>
      <c r="H81" s="93">
        <f>TypeListTemplate!H81</f>
        <v>0</v>
      </c>
      <c r="I81" s="93">
        <f>TypeListTemplate!I81</f>
        <v>0</v>
      </c>
      <c r="J81" s="93">
        <f>TypeListTemplate!J81</f>
        <v>0</v>
      </c>
      <c r="K81" s="93">
        <f>TypeListTemplate!K81</f>
        <v>0</v>
      </c>
      <c r="L81" s="93">
        <f>TypeListTemplate!L81</f>
        <v>0</v>
      </c>
      <c r="M81" s="93">
        <f>TypeListTemplate!M81</f>
        <v>0</v>
      </c>
      <c r="N81" s="93">
        <f>TypeListTemplate!N81</f>
        <v>0</v>
      </c>
      <c r="O81" s="93">
        <f>TypeListTemplate!O81</f>
        <v>0</v>
      </c>
      <c r="P81" s="93">
        <f>TypeListTemplate!P81</f>
        <v>0</v>
      </c>
      <c r="Q81" s="93">
        <f>TypeListTemplate!Q81</f>
        <v>0</v>
      </c>
    </row>
    <row r="82" spans="1:17" x14ac:dyDescent="0.25">
      <c r="A82" s="93">
        <f>TypeListTemplate!A82</f>
        <v>0</v>
      </c>
      <c r="B82" s="30">
        <f>TypeListTemplate!B82</f>
        <v>0</v>
      </c>
      <c r="C82" s="122">
        <f>TypeListTemplate!C82</f>
        <v>0</v>
      </c>
      <c r="D82" s="93">
        <f>TypeListTemplate!D82</f>
        <v>0</v>
      </c>
      <c r="E82" s="93">
        <f>TypeListTemplate!E82</f>
        <v>0</v>
      </c>
      <c r="F82" s="93">
        <f>TypeListTemplate!F82</f>
        <v>0</v>
      </c>
      <c r="G82" s="93">
        <f>TypeListTemplate!G82</f>
        <v>0</v>
      </c>
      <c r="H82" s="93">
        <f>TypeListTemplate!H82</f>
        <v>0</v>
      </c>
      <c r="I82" s="93">
        <f>TypeListTemplate!I82</f>
        <v>0</v>
      </c>
      <c r="J82" s="93">
        <f>TypeListTemplate!J82</f>
        <v>0</v>
      </c>
      <c r="K82" s="93">
        <f>TypeListTemplate!K82</f>
        <v>0</v>
      </c>
      <c r="L82" s="93">
        <f>TypeListTemplate!L82</f>
        <v>0</v>
      </c>
      <c r="M82" s="93">
        <f>TypeListTemplate!M82</f>
        <v>0</v>
      </c>
      <c r="N82" s="93">
        <f>TypeListTemplate!N82</f>
        <v>0</v>
      </c>
      <c r="O82" s="93">
        <f>TypeListTemplate!O82</f>
        <v>0</v>
      </c>
      <c r="P82" s="93">
        <f>TypeListTemplate!P82</f>
        <v>0</v>
      </c>
      <c r="Q82" s="93">
        <f>TypeListTemplate!Q82</f>
        <v>0</v>
      </c>
    </row>
    <row r="83" spans="1:17" x14ac:dyDescent="0.25">
      <c r="A83" s="93">
        <f>TypeListTemplate!A83</f>
        <v>0</v>
      </c>
      <c r="B83" s="30">
        <f>TypeListTemplate!B83</f>
        <v>0</v>
      </c>
      <c r="C83" s="122">
        <f>TypeListTemplate!C83</f>
        <v>0</v>
      </c>
      <c r="D83" s="93">
        <f>TypeListTemplate!D83</f>
        <v>0</v>
      </c>
      <c r="E83" s="93">
        <f>TypeListTemplate!E83</f>
        <v>0</v>
      </c>
      <c r="F83" s="93">
        <f>TypeListTemplate!F83</f>
        <v>0</v>
      </c>
      <c r="G83" s="93">
        <f>TypeListTemplate!G83</f>
        <v>0</v>
      </c>
      <c r="H83" s="93">
        <f>TypeListTemplate!H83</f>
        <v>0</v>
      </c>
      <c r="I83" s="93">
        <f>TypeListTemplate!I83</f>
        <v>0</v>
      </c>
      <c r="J83" s="93">
        <f>TypeListTemplate!J83</f>
        <v>0</v>
      </c>
      <c r="K83" s="93">
        <f>TypeListTemplate!K83</f>
        <v>0</v>
      </c>
      <c r="L83" s="93">
        <f>TypeListTemplate!L83</f>
        <v>0</v>
      </c>
      <c r="M83" s="93">
        <f>TypeListTemplate!M83</f>
        <v>0</v>
      </c>
      <c r="N83" s="93">
        <f>TypeListTemplate!N83</f>
        <v>0</v>
      </c>
      <c r="O83" s="93">
        <f>TypeListTemplate!O83</f>
        <v>0</v>
      </c>
      <c r="P83" s="93">
        <f>TypeListTemplate!P83</f>
        <v>0</v>
      </c>
      <c r="Q83" s="93">
        <f>TypeListTemplate!Q83</f>
        <v>0</v>
      </c>
    </row>
    <row r="84" spans="1:17" x14ac:dyDescent="0.25">
      <c r="A84" s="93">
        <f>TypeListTemplate!A84</f>
        <v>0</v>
      </c>
      <c r="B84" s="30">
        <f>TypeListTemplate!B84</f>
        <v>0</v>
      </c>
      <c r="C84" s="122">
        <f>TypeListTemplate!C84</f>
        <v>0</v>
      </c>
      <c r="D84" s="93">
        <f>TypeListTemplate!D84</f>
        <v>0</v>
      </c>
      <c r="E84" s="93">
        <f>TypeListTemplate!E84</f>
        <v>0</v>
      </c>
      <c r="F84" s="93">
        <f>TypeListTemplate!F84</f>
        <v>0</v>
      </c>
      <c r="G84" s="93">
        <f>TypeListTemplate!G84</f>
        <v>0</v>
      </c>
      <c r="H84" s="93">
        <f>TypeListTemplate!H84</f>
        <v>0</v>
      </c>
      <c r="I84" s="93">
        <f>TypeListTemplate!I84</f>
        <v>0</v>
      </c>
      <c r="J84" s="93">
        <f>TypeListTemplate!J84</f>
        <v>0</v>
      </c>
      <c r="K84" s="93">
        <f>TypeListTemplate!K84</f>
        <v>0</v>
      </c>
      <c r="L84" s="93">
        <f>TypeListTemplate!L84</f>
        <v>0</v>
      </c>
      <c r="M84" s="93">
        <f>TypeListTemplate!M84</f>
        <v>0</v>
      </c>
      <c r="N84" s="93">
        <f>TypeListTemplate!N84</f>
        <v>0</v>
      </c>
      <c r="O84" s="93">
        <f>TypeListTemplate!O84</f>
        <v>0</v>
      </c>
      <c r="P84" s="93">
        <f>TypeListTemplate!P84</f>
        <v>0</v>
      </c>
      <c r="Q84" s="93">
        <f>TypeListTemplate!Q84</f>
        <v>0</v>
      </c>
    </row>
    <row r="85" spans="1:17" x14ac:dyDescent="0.25">
      <c r="A85" s="150">
        <f>TypeListTemplate!A85</f>
        <v>0</v>
      </c>
      <c r="B85" s="151">
        <f>TypeListTemplate!B85</f>
        <v>0</v>
      </c>
      <c r="C85" s="122">
        <f>TypeListTemplate!C85</f>
        <v>0</v>
      </c>
      <c r="D85" s="150">
        <f>TypeListTemplate!D85</f>
        <v>0</v>
      </c>
      <c r="E85" s="150">
        <f>TypeListTemplate!E85</f>
        <v>0</v>
      </c>
      <c r="F85" s="150">
        <f>TypeListTemplate!F85</f>
        <v>0</v>
      </c>
      <c r="G85" s="150">
        <f>TypeListTemplate!G85</f>
        <v>0</v>
      </c>
      <c r="H85" s="150">
        <f>TypeListTemplate!H85</f>
        <v>0</v>
      </c>
      <c r="I85" s="150">
        <f>TypeListTemplate!I85</f>
        <v>0</v>
      </c>
      <c r="J85" s="150">
        <f>TypeListTemplate!J85</f>
        <v>0</v>
      </c>
      <c r="K85" s="150">
        <f>TypeListTemplate!K85</f>
        <v>0</v>
      </c>
      <c r="L85" s="150">
        <f>TypeListTemplate!L85</f>
        <v>0</v>
      </c>
      <c r="M85" s="150">
        <f>TypeListTemplate!M85</f>
        <v>0</v>
      </c>
      <c r="N85" s="150">
        <f>TypeListTemplate!N85</f>
        <v>0</v>
      </c>
      <c r="O85" s="150">
        <f>TypeListTemplate!O85</f>
        <v>0</v>
      </c>
      <c r="P85" s="150">
        <f>TypeListTemplate!P85</f>
        <v>0</v>
      </c>
      <c r="Q85" s="150">
        <f>TypeListTemplate!Q85</f>
        <v>0</v>
      </c>
    </row>
    <row r="86" spans="1:17" x14ac:dyDescent="0.25">
      <c r="A86" s="150">
        <f>TypeListTemplate!A86</f>
        <v>0</v>
      </c>
      <c r="B86" s="151">
        <f>TypeListTemplate!B86</f>
        <v>0</v>
      </c>
      <c r="C86" s="122">
        <f>TypeListTemplate!C86</f>
        <v>0</v>
      </c>
      <c r="D86" s="150">
        <f>TypeListTemplate!D86</f>
        <v>0</v>
      </c>
      <c r="E86" s="150">
        <f>TypeListTemplate!E86</f>
        <v>0</v>
      </c>
      <c r="F86" s="150">
        <f>TypeListTemplate!F86</f>
        <v>0</v>
      </c>
      <c r="G86" s="150">
        <f>TypeListTemplate!G86</f>
        <v>0</v>
      </c>
      <c r="H86" s="150">
        <f>TypeListTemplate!H86</f>
        <v>0</v>
      </c>
      <c r="I86" s="150">
        <f>TypeListTemplate!I86</f>
        <v>0</v>
      </c>
      <c r="J86" s="150">
        <f>TypeListTemplate!J86</f>
        <v>0</v>
      </c>
      <c r="K86" s="150">
        <f>TypeListTemplate!K86</f>
        <v>0</v>
      </c>
      <c r="L86" s="150">
        <f>TypeListTemplate!L86</f>
        <v>0</v>
      </c>
      <c r="M86" s="150">
        <f>TypeListTemplate!M86</f>
        <v>0</v>
      </c>
      <c r="N86" s="150">
        <f>TypeListTemplate!N86</f>
        <v>0</v>
      </c>
      <c r="O86" s="150">
        <f>TypeListTemplate!O86</f>
        <v>0</v>
      </c>
      <c r="P86" s="150">
        <f>TypeListTemplate!P86</f>
        <v>0</v>
      </c>
      <c r="Q86" s="150">
        <f>TypeListTemplate!Q86</f>
        <v>0</v>
      </c>
    </row>
    <row r="87" spans="1:17" x14ac:dyDescent="0.25">
      <c r="A87" s="150">
        <f>TypeListTemplate!A87</f>
        <v>0</v>
      </c>
      <c r="B87" s="151">
        <f>TypeListTemplate!B87</f>
        <v>0</v>
      </c>
      <c r="C87" s="122">
        <f>TypeListTemplate!C87</f>
        <v>0</v>
      </c>
      <c r="D87" s="150">
        <f>TypeListTemplate!D87</f>
        <v>0</v>
      </c>
      <c r="E87" s="150">
        <f>TypeListTemplate!E87</f>
        <v>0</v>
      </c>
      <c r="F87" s="150">
        <f>TypeListTemplate!F87</f>
        <v>0</v>
      </c>
      <c r="G87" s="150">
        <f>TypeListTemplate!G87</f>
        <v>0</v>
      </c>
      <c r="H87" s="150">
        <f>TypeListTemplate!H87</f>
        <v>0</v>
      </c>
      <c r="I87" s="150">
        <f>TypeListTemplate!I87</f>
        <v>0</v>
      </c>
      <c r="J87" s="150">
        <f>TypeListTemplate!J87</f>
        <v>0</v>
      </c>
      <c r="K87" s="150">
        <f>TypeListTemplate!K87</f>
        <v>0</v>
      </c>
      <c r="L87" s="150">
        <f>TypeListTemplate!L87</f>
        <v>0</v>
      </c>
      <c r="M87" s="150">
        <f>TypeListTemplate!M87</f>
        <v>0</v>
      </c>
      <c r="N87" s="150">
        <f>TypeListTemplate!N87</f>
        <v>0</v>
      </c>
      <c r="O87" s="150">
        <f>TypeListTemplate!O87</f>
        <v>0</v>
      </c>
      <c r="P87" s="150">
        <f>TypeListTemplate!P87</f>
        <v>0</v>
      </c>
      <c r="Q87" s="150">
        <f>TypeListTemplate!Q87</f>
        <v>0</v>
      </c>
    </row>
    <row r="88" spans="1:17" x14ac:dyDescent="0.25">
      <c r="A88" s="150">
        <f>TypeListTemplate!A88</f>
        <v>0</v>
      </c>
      <c r="B88" s="151">
        <f>TypeListTemplate!B88</f>
        <v>0</v>
      </c>
      <c r="C88" s="122">
        <f>TypeListTemplate!C88</f>
        <v>0</v>
      </c>
      <c r="D88" s="150">
        <f>TypeListTemplate!D88</f>
        <v>0</v>
      </c>
      <c r="E88" s="150">
        <f>TypeListTemplate!E88</f>
        <v>0</v>
      </c>
      <c r="F88" s="150">
        <f>TypeListTemplate!F88</f>
        <v>0</v>
      </c>
      <c r="G88" s="150">
        <f>TypeListTemplate!G88</f>
        <v>0</v>
      </c>
      <c r="H88" s="150">
        <f>TypeListTemplate!H88</f>
        <v>0</v>
      </c>
      <c r="I88" s="150">
        <f>TypeListTemplate!I88</f>
        <v>0</v>
      </c>
      <c r="J88" s="150">
        <f>TypeListTemplate!J88</f>
        <v>0</v>
      </c>
      <c r="K88" s="150">
        <f>TypeListTemplate!K88</f>
        <v>0</v>
      </c>
      <c r="L88" s="150">
        <f>TypeListTemplate!L88</f>
        <v>0</v>
      </c>
      <c r="M88" s="150">
        <f>TypeListTemplate!M88</f>
        <v>0</v>
      </c>
      <c r="N88" s="150">
        <f>TypeListTemplate!N88</f>
        <v>0</v>
      </c>
      <c r="O88" s="150">
        <f>TypeListTemplate!O88</f>
        <v>0</v>
      </c>
      <c r="P88" s="150">
        <f>TypeListTemplate!P88</f>
        <v>0</v>
      </c>
      <c r="Q88" s="150">
        <f>TypeListTemplate!Q88</f>
        <v>0</v>
      </c>
    </row>
    <row r="89" spans="1:17" x14ac:dyDescent="0.25">
      <c r="A89" s="150">
        <f>TypeListTemplate!A89</f>
        <v>0</v>
      </c>
      <c r="B89" s="151">
        <f>TypeListTemplate!B89</f>
        <v>0</v>
      </c>
      <c r="C89" s="122">
        <f>TypeListTemplate!C89</f>
        <v>0</v>
      </c>
      <c r="D89" s="150">
        <f>TypeListTemplate!D89</f>
        <v>0</v>
      </c>
      <c r="E89" s="150">
        <f>TypeListTemplate!E89</f>
        <v>0</v>
      </c>
      <c r="F89" s="150">
        <f>TypeListTemplate!F89</f>
        <v>0</v>
      </c>
      <c r="G89" s="150">
        <f>TypeListTemplate!G89</f>
        <v>0</v>
      </c>
      <c r="H89" s="150">
        <f>TypeListTemplate!H89</f>
        <v>0</v>
      </c>
      <c r="I89" s="150">
        <f>TypeListTemplate!I89</f>
        <v>0</v>
      </c>
      <c r="J89" s="150">
        <f>TypeListTemplate!J89</f>
        <v>0</v>
      </c>
      <c r="K89" s="150">
        <f>TypeListTemplate!K89</f>
        <v>0</v>
      </c>
      <c r="L89" s="150">
        <f>TypeListTemplate!L89</f>
        <v>0</v>
      </c>
      <c r="M89" s="150">
        <f>TypeListTemplate!M89</f>
        <v>0</v>
      </c>
      <c r="N89" s="150">
        <f>TypeListTemplate!N89</f>
        <v>0</v>
      </c>
      <c r="O89" s="150">
        <f>TypeListTemplate!O89</f>
        <v>0</v>
      </c>
      <c r="P89" s="150">
        <f>TypeListTemplate!P89</f>
        <v>0</v>
      </c>
      <c r="Q89" s="150">
        <f>TypeListTemplate!Q89</f>
        <v>0</v>
      </c>
    </row>
    <row r="90" spans="1:17" x14ac:dyDescent="0.25">
      <c r="A90" s="150">
        <f>TypeListTemplate!A90</f>
        <v>0</v>
      </c>
      <c r="B90" s="151">
        <f>TypeListTemplate!B90</f>
        <v>0</v>
      </c>
      <c r="C90" s="122">
        <f>TypeListTemplate!C90</f>
        <v>0</v>
      </c>
      <c r="D90" s="150">
        <f>TypeListTemplate!D90</f>
        <v>0</v>
      </c>
      <c r="E90" s="150">
        <f>TypeListTemplate!E90</f>
        <v>0</v>
      </c>
      <c r="F90" s="150">
        <f>TypeListTemplate!F90</f>
        <v>0</v>
      </c>
      <c r="G90" s="150">
        <f>TypeListTemplate!G90</f>
        <v>0</v>
      </c>
      <c r="H90" s="150">
        <f>TypeListTemplate!H90</f>
        <v>0</v>
      </c>
      <c r="I90" s="150">
        <f>TypeListTemplate!I90</f>
        <v>0</v>
      </c>
      <c r="J90" s="150">
        <f>TypeListTemplate!J90</f>
        <v>0</v>
      </c>
      <c r="K90" s="150">
        <f>TypeListTemplate!K90</f>
        <v>0</v>
      </c>
      <c r="L90" s="150">
        <f>TypeListTemplate!L90</f>
        <v>0</v>
      </c>
      <c r="M90" s="150">
        <f>TypeListTemplate!M90</f>
        <v>0</v>
      </c>
      <c r="N90" s="150">
        <f>TypeListTemplate!N90</f>
        <v>0</v>
      </c>
      <c r="O90" s="150">
        <f>TypeListTemplate!O90</f>
        <v>0</v>
      </c>
      <c r="P90" s="150">
        <f>TypeListTemplate!P90</f>
        <v>0</v>
      </c>
      <c r="Q90" s="150">
        <f>TypeListTemplate!Q90</f>
        <v>0</v>
      </c>
    </row>
    <row r="91" spans="1:17" x14ac:dyDescent="0.25">
      <c r="A91" s="150">
        <f>TypeListTemplate!A91</f>
        <v>0</v>
      </c>
      <c r="B91" s="151">
        <f>TypeListTemplate!B91</f>
        <v>0</v>
      </c>
      <c r="C91" s="122">
        <f>TypeListTemplate!C91</f>
        <v>0</v>
      </c>
      <c r="D91" s="150">
        <f>TypeListTemplate!D91</f>
        <v>0</v>
      </c>
      <c r="E91" s="150">
        <f>TypeListTemplate!E91</f>
        <v>0</v>
      </c>
      <c r="F91" s="150">
        <f>TypeListTemplate!F91</f>
        <v>0</v>
      </c>
      <c r="G91" s="150">
        <f>TypeListTemplate!G91</f>
        <v>0</v>
      </c>
      <c r="H91" s="150">
        <f>TypeListTemplate!H91</f>
        <v>0</v>
      </c>
      <c r="I91" s="150">
        <f>TypeListTemplate!I91</f>
        <v>0</v>
      </c>
      <c r="J91" s="150">
        <f>TypeListTemplate!J91</f>
        <v>0</v>
      </c>
      <c r="K91" s="150">
        <f>TypeListTemplate!K91</f>
        <v>0</v>
      </c>
      <c r="L91" s="150">
        <f>TypeListTemplate!L91</f>
        <v>0</v>
      </c>
      <c r="M91" s="150">
        <f>TypeListTemplate!M91</f>
        <v>0</v>
      </c>
      <c r="N91" s="150">
        <f>TypeListTemplate!N91</f>
        <v>0</v>
      </c>
      <c r="O91" s="150">
        <f>TypeListTemplate!O91</f>
        <v>0</v>
      </c>
      <c r="P91" s="150">
        <f>TypeListTemplate!P91</f>
        <v>0</v>
      </c>
      <c r="Q91" s="150">
        <f>TypeListTemplate!Q91</f>
        <v>0</v>
      </c>
    </row>
    <row r="92" spans="1:17" x14ac:dyDescent="0.25">
      <c r="A92" s="150">
        <f>TypeListTemplate!A92</f>
        <v>0</v>
      </c>
      <c r="B92" s="151">
        <f>TypeListTemplate!B92</f>
        <v>0</v>
      </c>
      <c r="C92" s="122">
        <f>TypeListTemplate!C92</f>
        <v>0</v>
      </c>
      <c r="D92" s="150">
        <f>TypeListTemplate!D92</f>
        <v>0</v>
      </c>
      <c r="E92" s="150">
        <f>TypeListTemplate!E92</f>
        <v>0</v>
      </c>
      <c r="F92" s="150">
        <f>TypeListTemplate!F92</f>
        <v>0</v>
      </c>
      <c r="G92" s="150">
        <f>TypeListTemplate!G92</f>
        <v>0</v>
      </c>
      <c r="H92" s="150">
        <f>TypeListTemplate!H92</f>
        <v>0</v>
      </c>
      <c r="I92" s="150">
        <f>TypeListTemplate!I92</f>
        <v>0</v>
      </c>
      <c r="J92" s="150">
        <f>TypeListTemplate!J92</f>
        <v>0</v>
      </c>
      <c r="K92" s="150">
        <f>TypeListTemplate!K92</f>
        <v>0</v>
      </c>
      <c r="L92" s="150">
        <f>TypeListTemplate!L92</f>
        <v>0</v>
      </c>
      <c r="M92" s="150">
        <f>TypeListTemplate!M92</f>
        <v>0</v>
      </c>
      <c r="N92" s="150">
        <f>TypeListTemplate!N92</f>
        <v>0</v>
      </c>
      <c r="O92" s="150">
        <f>TypeListTemplate!O92</f>
        <v>0</v>
      </c>
      <c r="P92" s="150">
        <f>TypeListTemplate!P92</f>
        <v>0</v>
      </c>
      <c r="Q92" s="150">
        <f>TypeListTemplate!Q92</f>
        <v>0</v>
      </c>
    </row>
    <row r="93" spans="1:17" x14ac:dyDescent="0.25">
      <c r="A93" s="150">
        <f>TypeListTemplate!A93</f>
        <v>0</v>
      </c>
      <c r="B93" s="151">
        <f>TypeListTemplate!B93</f>
        <v>0</v>
      </c>
      <c r="C93" s="122">
        <f>TypeListTemplate!C93</f>
        <v>0</v>
      </c>
      <c r="D93" s="150">
        <f>TypeListTemplate!D93</f>
        <v>0</v>
      </c>
      <c r="E93" s="150">
        <f>TypeListTemplate!E93</f>
        <v>0</v>
      </c>
      <c r="F93" s="150">
        <f>TypeListTemplate!F93</f>
        <v>0</v>
      </c>
      <c r="G93" s="150">
        <f>TypeListTemplate!G93</f>
        <v>0</v>
      </c>
      <c r="H93" s="150">
        <f>TypeListTemplate!H93</f>
        <v>0</v>
      </c>
      <c r="I93" s="150">
        <f>TypeListTemplate!I93</f>
        <v>0</v>
      </c>
      <c r="J93" s="150">
        <f>TypeListTemplate!J93</f>
        <v>0</v>
      </c>
      <c r="K93" s="150">
        <f>TypeListTemplate!K93</f>
        <v>0</v>
      </c>
      <c r="L93" s="150">
        <f>TypeListTemplate!L93</f>
        <v>0</v>
      </c>
      <c r="M93" s="150">
        <f>TypeListTemplate!M93</f>
        <v>0</v>
      </c>
      <c r="N93" s="150">
        <f>TypeListTemplate!N93</f>
        <v>0</v>
      </c>
      <c r="O93" s="150">
        <f>TypeListTemplate!O93</f>
        <v>0</v>
      </c>
      <c r="P93" s="150">
        <f>TypeListTemplate!P93</f>
        <v>0</v>
      </c>
      <c r="Q93" s="150">
        <f>TypeListTemplate!Q93</f>
        <v>0</v>
      </c>
    </row>
    <row r="94" spans="1:17" x14ac:dyDescent="0.25">
      <c r="A94" s="150">
        <f>TypeListTemplate!A94</f>
        <v>0</v>
      </c>
      <c r="B94" s="151">
        <f>TypeListTemplate!B94</f>
        <v>0</v>
      </c>
      <c r="C94" s="122">
        <f>TypeListTemplate!C94</f>
        <v>0</v>
      </c>
      <c r="D94" s="150">
        <f>TypeListTemplate!D94</f>
        <v>0</v>
      </c>
      <c r="E94" s="150">
        <f>TypeListTemplate!E94</f>
        <v>0</v>
      </c>
      <c r="F94" s="150">
        <f>TypeListTemplate!F94</f>
        <v>0</v>
      </c>
      <c r="G94" s="150">
        <f>TypeListTemplate!G94</f>
        <v>0</v>
      </c>
      <c r="H94" s="150">
        <f>TypeListTemplate!H94</f>
        <v>0</v>
      </c>
      <c r="I94" s="150">
        <f>TypeListTemplate!I94</f>
        <v>0</v>
      </c>
      <c r="J94" s="150">
        <f>TypeListTemplate!J94</f>
        <v>0</v>
      </c>
      <c r="K94" s="150">
        <f>TypeListTemplate!K94</f>
        <v>0</v>
      </c>
      <c r="L94" s="150">
        <f>TypeListTemplate!L94</f>
        <v>0</v>
      </c>
      <c r="M94" s="150">
        <f>TypeListTemplate!M94</f>
        <v>0</v>
      </c>
      <c r="N94" s="150">
        <f>TypeListTemplate!N94</f>
        <v>0</v>
      </c>
      <c r="O94" s="150">
        <f>TypeListTemplate!O94</f>
        <v>0</v>
      </c>
      <c r="P94" s="150">
        <f>TypeListTemplate!P94</f>
        <v>0</v>
      </c>
      <c r="Q94" s="150">
        <f>TypeListTemplate!Q94</f>
        <v>0</v>
      </c>
    </row>
    <row r="95" spans="1:17" x14ac:dyDescent="0.25">
      <c r="A95" s="150">
        <f>TypeListTemplate!A95</f>
        <v>0</v>
      </c>
      <c r="B95" s="151">
        <f>TypeListTemplate!B95</f>
        <v>0</v>
      </c>
      <c r="C95" s="122">
        <f>TypeListTemplate!C95</f>
        <v>0</v>
      </c>
      <c r="D95" s="150">
        <f>TypeListTemplate!D95</f>
        <v>0</v>
      </c>
      <c r="E95" s="150">
        <f>TypeListTemplate!E95</f>
        <v>0</v>
      </c>
      <c r="F95" s="150">
        <f>TypeListTemplate!F95</f>
        <v>0</v>
      </c>
      <c r="G95" s="150">
        <f>TypeListTemplate!G95</f>
        <v>0</v>
      </c>
      <c r="H95" s="150">
        <f>TypeListTemplate!H95</f>
        <v>0</v>
      </c>
      <c r="I95" s="150">
        <f>TypeListTemplate!I95</f>
        <v>0</v>
      </c>
      <c r="J95" s="150">
        <f>TypeListTemplate!J95</f>
        <v>0</v>
      </c>
      <c r="K95" s="150">
        <f>TypeListTemplate!K95</f>
        <v>0</v>
      </c>
      <c r="L95" s="150">
        <f>TypeListTemplate!L95</f>
        <v>0</v>
      </c>
      <c r="M95" s="150">
        <f>TypeListTemplate!M95</f>
        <v>0</v>
      </c>
      <c r="N95" s="150">
        <f>TypeListTemplate!N95</f>
        <v>0</v>
      </c>
      <c r="O95" s="150">
        <f>TypeListTemplate!O95</f>
        <v>0</v>
      </c>
      <c r="P95" s="150">
        <f>TypeListTemplate!P95</f>
        <v>0</v>
      </c>
      <c r="Q95" s="150">
        <f>TypeListTemplate!Q95</f>
        <v>0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A95"/>
  <sheetViews>
    <sheetView workbookViewId="0">
      <selection activeCell="A3" sqref="A3"/>
    </sheetView>
  </sheetViews>
  <sheetFormatPr defaultRowHeight="12.75" x14ac:dyDescent="0.2"/>
  <cols>
    <col min="1" max="1" width="19.5703125" style="69" customWidth="1"/>
    <col min="2" max="2" width="10" style="38" bestFit="1" customWidth="1"/>
    <col min="3" max="3" width="11" style="115" bestFit="1" customWidth="1"/>
    <col min="4" max="7" width="9.140625" style="69"/>
    <col min="8" max="8" width="9.140625" style="72"/>
    <col min="9" max="256" width="9.140625" style="69"/>
    <col min="257" max="257" width="15" style="69" bestFit="1" customWidth="1"/>
    <col min="258" max="258" width="9.140625" style="69"/>
    <col min="259" max="259" width="11" style="69" bestFit="1" customWidth="1"/>
    <col min="260" max="512" width="9.140625" style="69"/>
    <col min="513" max="513" width="15" style="69" bestFit="1" customWidth="1"/>
    <col min="514" max="514" width="9.140625" style="69"/>
    <col min="515" max="515" width="11" style="69" bestFit="1" customWidth="1"/>
    <col min="516" max="768" width="9.140625" style="69"/>
    <col min="769" max="769" width="15" style="69" bestFit="1" customWidth="1"/>
    <col min="770" max="770" width="9.140625" style="69"/>
    <col min="771" max="771" width="11" style="69" bestFit="1" customWidth="1"/>
    <col min="772" max="1024" width="9.140625" style="69"/>
    <col min="1025" max="1025" width="15" style="69" bestFit="1" customWidth="1"/>
    <col min="1026" max="1026" width="9.140625" style="69"/>
    <col min="1027" max="1027" width="11" style="69" bestFit="1" customWidth="1"/>
    <col min="1028" max="1280" width="9.140625" style="69"/>
    <col min="1281" max="1281" width="15" style="69" bestFit="1" customWidth="1"/>
    <col min="1282" max="1282" width="9.140625" style="69"/>
    <col min="1283" max="1283" width="11" style="69" bestFit="1" customWidth="1"/>
    <col min="1284" max="1536" width="9.140625" style="69"/>
    <col min="1537" max="1537" width="15" style="69" bestFit="1" customWidth="1"/>
    <col min="1538" max="1538" width="9.140625" style="69"/>
    <col min="1539" max="1539" width="11" style="69" bestFit="1" customWidth="1"/>
    <col min="1540" max="1792" width="9.140625" style="69"/>
    <col min="1793" max="1793" width="15" style="69" bestFit="1" customWidth="1"/>
    <col min="1794" max="1794" width="9.140625" style="69"/>
    <col min="1795" max="1795" width="11" style="69" bestFit="1" customWidth="1"/>
    <col min="1796" max="2048" width="9.140625" style="69"/>
    <col min="2049" max="2049" width="15" style="69" bestFit="1" customWidth="1"/>
    <col min="2050" max="2050" width="9.140625" style="69"/>
    <col min="2051" max="2051" width="11" style="69" bestFit="1" customWidth="1"/>
    <col min="2052" max="2304" width="9.140625" style="69"/>
    <col min="2305" max="2305" width="15" style="69" bestFit="1" customWidth="1"/>
    <col min="2306" max="2306" width="9.140625" style="69"/>
    <col min="2307" max="2307" width="11" style="69" bestFit="1" customWidth="1"/>
    <col min="2308" max="2560" width="9.140625" style="69"/>
    <col min="2561" max="2561" width="15" style="69" bestFit="1" customWidth="1"/>
    <col min="2562" max="2562" width="9.140625" style="69"/>
    <col min="2563" max="2563" width="11" style="69" bestFit="1" customWidth="1"/>
    <col min="2564" max="2816" width="9.140625" style="69"/>
    <col min="2817" max="2817" width="15" style="69" bestFit="1" customWidth="1"/>
    <col min="2818" max="2818" width="9.140625" style="69"/>
    <col min="2819" max="2819" width="11" style="69" bestFit="1" customWidth="1"/>
    <col min="2820" max="3072" width="9.140625" style="69"/>
    <col min="3073" max="3073" width="15" style="69" bestFit="1" customWidth="1"/>
    <col min="3074" max="3074" width="9.140625" style="69"/>
    <col min="3075" max="3075" width="11" style="69" bestFit="1" customWidth="1"/>
    <col min="3076" max="3328" width="9.140625" style="69"/>
    <col min="3329" max="3329" width="15" style="69" bestFit="1" customWidth="1"/>
    <col min="3330" max="3330" width="9.140625" style="69"/>
    <col min="3331" max="3331" width="11" style="69" bestFit="1" customWidth="1"/>
    <col min="3332" max="3584" width="9.140625" style="69"/>
    <col min="3585" max="3585" width="15" style="69" bestFit="1" customWidth="1"/>
    <col min="3586" max="3586" width="9.140625" style="69"/>
    <col min="3587" max="3587" width="11" style="69" bestFit="1" customWidth="1"/>
    <col min="3588" max="3840" width="9.140625" style="69"/>
    <col min="3841" max="3841" width="15" style="69" bestFit="1" customWidth="1"/>
    <col min="3842" max="3842" width="9.140625" style="69"/>
    <col min="3843" max="3843" width="11" style="69" bestFit="1" customWidth="1"/>
    <col min="3844" max="4096" width="9.140625" style="69"/>
    <col min="4097" max="4097" width="15" style="69" bestFit="1" customWidth="1"/>
    <col min="4098" max="4098" width="9.140625" style="69"/>
    <col min="4099" max="4099" width="11" style="69" bestFit="1" customWidth="1"/>
    <col min="4100" max="4352" width="9.140625" style="69"/>
    <col min="4353" max="4353" width="15" style="69" bestFit="1" customWidth="1"/>
    <col min="4354" max="4354" width="9.140625" style="69"/>
    <col min="4355" max="4355" width="11" style="69" bestFit="1" customWidth="1"/>
    <col min="4356" max="4608" width="9.140625" style="69"/>
    <col min="4609" max="4609" width="15" style="69" bestFit="1" customWidth="1"/>
    <col min="4610" max="4610" width="9.140625" style="69"/>
    <col min="4611" max="4611" width="11" style="69" bestFit="1" customWidth="1"/>
    <col min="4612" max="4864" width="9.140625" style="69"/>
    <col min="4865" max="4865" width="15" style="69" bestFit="1" customWidth="1"/>
    <col min="4866" max="4866" width="9.140625" style="69"/>
    <col min="4867" max="4867" width="11" style="69" bestFit="1" customWidth="1"/>
    <col min="4868" max="5120" width="9.140625" style="69"/>
    <col min="5121" max="5121" width="15" style="69" bestFit="1" customWidth="1"/>
    <col min="5122" max="5122" width="9.140625" style="69"/>
    <col min="5123" max="5123" width="11" style="69" bestFit="1" customWidth="1"/>
    <col min="5124" max="5376" width="9.140625" style="69"/>
    <col min="5377" max="5377" width="15" style="69" bestFit="1" customWidth="1"/>
    <col min="5378" max="5378" width="9.140625" style="69"/>
    <col min="5379" max="5379" width="11" style="69" bestFit="1" customWidth="1"/>
    <col min="5380" max="5632" width="9.140625" style="69"/>
    <col min="5633" max="5633" width="15" style="69" bestFit="1" customWidth="1"/>
    <col min="5634" max="5634" width="9.140625" style="69"/>
    <col min="5635" max="5635" width="11" style="69" bestFit="1" customWidth="1"/>
    <col min="5636" max="5888" width="9.140625" style="69"/>
    <col min="5889" max="5889" width="15" style="69" bestFit="1" customWidth="1"/>
    <col min="5890" max="5890" width="9.140625" style="69"/>
    <col min="5891" max="5891" width="11" style="69" bestFit="1" customWidth="1"/>
    <col min="5892" max="6144" width="9.140625" style="69"/>
    <col min="6145" max="6145" width="15" style="69" bestFit="1" customWidth="1"/>
    <col min="6146" max="6146" width="9.140625" style="69"/>
    <col min="6147" max="6147" width="11" style="69" bestFit="1" customWidth="1"/>
    <col min="6148" max="6400" width="9.140625" style="69"/>
    <col min="6401" max="6401" width="15" style="69" bestFit="1" customWidth="1"/>
    <col min="6402" max="6402" width="9.140625" style="69"/>
    <col min="6403" max="6403" width="11" style="69" bestFit="1" customWidth="1"/>
    <col min="6404" max="6656" width="9.140625" style="69"/>
    <col min="6657" max="6657" width="15" style="69" bestFit="1" customWidth="1"/>
    <col min="6658" max="6658" width="9.140625" style="69"/>
    <col min="6659" max="6659" width="11" style="69" bestFit="1" customWidth="1"/>
    <col min="6660" max="6912" width="9.140625" style="69"/>
    <col min="6913" max="6913" width="15" style="69" bestFit="1" customWidth="1"/>
    <col min="6914" max="6914" width="9.140625" style="69"/>
    <col min="6915" max="6915" width="11" style="69" bestFit="1" customWidth="1"/>
    <col min="6916" max="7168" width="9.140625" style="69"/>
    <col min="7169" max="7169" width="15" style="69" bestFit="1" customWidth="1"/>
    <col min="7170" max="7170" width="9.140625" style="69"/>
    <col min="7171" max="7171" width="11" style="69" bestFit="1" customWidth="1"/>
    <col min="7172" max="7424" width="9.140625" style="69"/>
    <col min="7425" max="7425" width="15" style="69" bestFit="1" customWidth="1"/>
    <col min="7426" max="7426" width="9.140625" style="69"/>
    <col min="7427" max="7427" width="11" style="69" bestFit="1" customWidth="1"/>
    <col min="7428" max="7680" width="9.140625" style="69"/>
    <col min="7681" max="7681" width="15" style="69" bestFit="1" customWidth="1"/>
    <col min="7682" max="7682" width="9.140625" style="69"/>
    <col min="7683" max="7683" width="11" style="69" bestFit="1" customWidth="1"/>
    <col min="7684" max="7936" width="9.140625" style="69"/>
    <col min="7937" max="7937" width="15" style="69" bestFit="1" customWidth="1"/>
    <col min="7938" max="7938" width="9.140625" style="69"/>
    <col min="7939" max="7939" width="11" style="69" bestFit="1" customWidth="1"/>
    <col min="7940" max="8192" width="9.140625" style="69"/>
    <col min="8193" max="8193" width="15" style="69" bestFit="1" customWidth="1"/>
    <col min="8194" max="8194" width="9.140625" style="69"/>
    <col min="8195" max="8195" width="11" style="69" bestFit="1" customWidth="1"/>
    <col min="8196" max="8448" width="9.140625" style="69"/>
    <col min="8449" max="8449" width="15" style="69" bestFit="1" customWidth="1"/>
    <col min="8450" max="8450" width="9.140625" style="69"/>
    <col min="8451" max="8451" width="11" style="69" bestFit="1" customWidth="1"/>
    <col min="8452" max="8704" width="9.140625" style="69"/>
    <col min="8705" max="8705" width="15" style="69" bestFit="1" customWidth="1"/>
    <col min="8706" max="8706" width="9.140625" style="69"/>
    <col min="8707" max="8707" width="11" style="69" bestFit="1" customWidth="1"/>
    <col min="8708" max="8960" width="9.140625" style="69"/>
    <col min="8961" max="8961" width="15" style="69" bestFit="1" customWidth="1"/>
    <col min="8962" max="8962" width="9.140625" style="69"/>
    <col min="8963" max="8963" width="11" style="69" bestFit="1" customWidth="1"/>
    <col min="8964" max="9216" width="9.140625" style="69"/>
    <col min="9217" max="9217" width="15" style="69" bestFit="1" customWidth="1"/>
    <col min="9218" max="9218" width="9.140625" style="69"/>
    <col min="9219" max="9219" width="11" style="69" bestFit="1" customWidth="1"/>
    <col min="9220" max="9472" width="9.140625" style="69"/>
    <col min="9473" max="9473" width="15" style="69" bestFit="1" customWidth="1"/>
    <col min="9474" max="9474" width="9.140625" style="69"/>
    <col min="9475" max="9475" width="11" style="69" bestFit="1" customWidth="1"/>
    <col min="9476" max="9728" width="9.140625" style="69"/>
    <col min="9729" max="9729" width="15" style="69" bestFit="1" customWidth="1"/>
    <col min="9730" max="9730" width="9.140625" style="69"/>
    <col min="9731" max="9731" width="11" style="69" bestFit="1" customWidth="1"/>
    <col min="9732" max="9984" width="9.140625" style="69"/>
    <col min="9985" max="9985" width="15" style="69" bestFit="1" customWidth="1"/>
    <col min="9986" max="9986" width="9.140625" style="69"/>
    <col min="9987" max="9987" width="11" style="69" bestFit="1" customWidth="1"/>
    <col min="9988" max="10240" width="9.140625" style="69"/>
    <col min="10241" max="10241" width="15" style="69" bestFit="1" customWidth="1"/>
    <col min="10242" max="10242" width="9.140625" style="69"/>
    <col min="10243" max="10243" width="11" style="69" bestFit="1" customWidth="1"/>
    <col min="10244" max="10496" width="9.140625" style="69"/>
    <col min="10497" max="10497" width="15" style="69" bestFit="1" customWidth="1"/>
    <col min="10498" max="10498" width="9.140625" style="69"/>
    <col min="10499" max="10499" width="11" style="69" bestFit="1" customWidth="1"/>
    <col min="10500" max="10752" width="9.140625" style="69"/>
    <col min="10753" max="10753" width="15" style="69" bestFit="1" customWidth="1"/>
    <col min="10754" max="10754" width="9.140625" style="69"/>
    <col min="10755" max="10755" width="11" style="69" bestFit="1" customWidth="1"/>
    <col min="10756" max="11008" width="9.140625" style="69"/>
    <col min="11009" max="11009" width="15" style="69" bestFit="1" customWidth="1"/>
    <col min="11010" max="11010" width="9.140625" style="69"/>
    <col min="11011" max="11011" width="11" style="69" bestFit="1" customWidth="1"/>
    <col min="11012" max="11264" width="9.140625" style="69"/>
    <col min="11265" max="11265" width="15" style="69" bestFit="1" customWidth="1"/>
    <col min="11266" max="11266" width="9.140625" style="69"/>
    <col min="11267" max="11267" width="11" style="69" bestFit="1" customWidth="1"/>
    <col min="11268" max="11520" width="9.140625" style="69"/>
    <col min="11521" max="11521" width="15" style="69" bestFit="1" customWidth="1"/>
    <col min="11522" max="11522" width="9.140625" style="69"/>
    <col min="11523" max="11523" width="11" style="69" bestFit="1" customWidth="1"/>
    <col min="11524" max="11776" width="9.140625" style="69"/>
    <col min="11777" max="11777" width="15" style="69" bestFit="1" customWidth="1"/>
    <col min="11778" max="11778" width="9.140625" style="69"/>
    <col min="11779" max="11779" width="11" style="69" bestFit="1" customWidth="1"/>
    <col min="11780" max="12032" width="9.140625" style="69"/>
    <col min="12033" max="12033" width="15" style="69" bestFit="1" customWidth="1"/>
    <col min="12034" max="12034" width="9.140625" style="69"/>
    <col min="12035" max="12035" width="11" style="69" bestFit="1" customWidth="1"/>
    <col min="12036" max="12288" width="9.140625" style="69"/>
    <col min="12289" max="12289" width="15" style="69" bestFit="1" customWidth="1"/>
    <col min="12290" max="12290" width="9.140625" style="69"/>
    <col min="12291" max="12291" width="11" style="69" bestFit="1" customWidth="1"/>
    <col min="12292" max="12544" width="9.140625" style="69"/>
    <col min="12545" max="12545" width="15" style="69" bestFit="1" customWidth="1"/>
    <col min="12546" max="12546" width="9.140625" style="69"/>
    <col min="12547" max="12547" width="11" style="69" bestFit="1" customWidth="1"/>
    <col min="12548" max="12800" width="9.140625" style="69"/>
    <col min="12801" max="12801" width="15" style="69" bestFit="1" customWidth="1"/>
    <col min="12802" max="12802" width="9.140625" style="69"/>
    <col min="12803" max="12803" width="11" style="69" bestFit="1" customWidth="1"/>
    <col min="12804" max="13056" width="9.140625" style="69"/>
    <col min="13057" max="13057" width="15" style="69" bestFit="1" customWidth="1"/>
    <col min="13058" max="13058" width="9.140625" style="69"/>
    <col min="13059" max="13059" width="11" style="69" bestFit="1" customWidth="1"/>
    <col min="13060" max="13312" width="9.140625" style="69"/>
    <col min="13313" max="13313" width="15" style="69" bestFit="1" customWidth="1"/>
    <col min="13314" max="13314" width="9.140625" style="69"/>
    <col min="13315" max="13315" width="11" style="69" bestFit="1" customWidth="1"/>
    <col min="13316" max="13568" width="9.140625" style="69"/>
    <col min="13569" max="13569" width="15" style="69" bestFit="1" customWidth="1"/>
    <col min="13570" max="13570" width="9.140625" style="69"/>
    <col min="13571" max="13571" width="11" style="69" bestFit="1" customWidth="1"/>
    <col min="13572" max="13824" width="9.140625" style="69"/>
    <col min="13825" max="13825" width="15" style="69" bestFit="1" customWidth="1"/>
    <col min="13826" max="13826" width="9.140625" style="69"/>
    <col min="13827" max="13827" width="11" style="69" bestFit="1" customWidth="1"/>
    <col min="13828" max="14080" width="9.140625" style="69"/>
    <col min="14081" max="14081" width="15" style="69" bestFit="1" customWidth="1"/>
    <col min="14082" max="14082" width="9.140625" style="69"/>
    <col min="14083" max="14083" width="11" style="69" bestFit="1" customWidth="1"/>
    <col min="14084" max="14336" width="9.140625" style="69"/>
    <col min="14337" max="14337" width="15" style="69" bestFit="1" customWidth="1"/>
    <col min="14338" max="14338" width="9.140625" style="69"/>
    <col min="14339" max="14339" width="11" style="69" bestFit="1" customWidth="1"/>
    <col min="14340" max="14592" width="9.140625" style="69"/>
    <col min="14593" max="14593" width="15" style="69" bestFit="1" customWidth="1"/>
    <col min="14594" max="14594" width="9.140625" style="69"/>
    <col min="14595" max="14595" width="11" style="69" bestFit="1" customWidth="1"/>
    <col min="14596" max="14848" width="9.140625" style="69"/>
    <col min="14849" max="14849" width="15" style="69" bestFit="1" customWidth="1"/>
    <col min="14850" max="14850" width="9.140625" style="69"/>
    <col min="14851" max="14851" width="11" style="69" bestFit="1" customWidth="1"/>
    <col min="14852" max="15104" width="9.140625" style="69"/>
    <col min="15105" max="15105" width="15" style="69" bestFit="1" customWidth="1"/>
    <col min="15106" max="15106" width="9.140625" style="69"/>
    <col min="15107" max="15107" width="11" style="69" bestFit="1" customWidth="1"/>
    <col min="15108" max="15360" width="9.140625" style="69"/>
    <col min="15361" max="15361" width="15" style="69" bestFit="1" customWidth="1"/>
    <col min="15362" max="15362" width="9.140625" style="69"/>
    <col min="15363" max="15363" width="11" style="69" bestFit="1" customWidth="1"/>
    <col min="15364" max="15616" width="9.140625" style="69"/>
    <col min="15617" max="15617" width="15" style="69" bestFit="1" customWidth="1"/>
    <col min="15618" max="15618" width="9.140625" style="69"/>
    <col min="15619" max="15619" width="11" style="69" bestFit="1" customWidth="1"/>
    <col min="15620" max="15872" width="9.140625" style="69"/>
    <col min="15873" max="15873" width="15" style="69" bestFit="1" customWidth="1"/>
    <col min="15874" max="15874" width="9.140625" style="69"/>
    <col min="15875" max="15875" width="11" style="69" bestFit="1" customWidth="1"/>
    <col min="15876" max="16128" width="9.140625" style="69"/>
    <col min="16129" max="16129" width="15" style="69" bestFit="1" customWidth="1"/>
    <col min="16130" max="16130" width="9.140625" style="69"/>
    <col min="16131" max="16131" width="11" style="69" bestFit="1" customWidth="1"/>
    <col min="16132" max="16384" width="9.140625" style="69"/>
  </cols>
  <sheetData>
    <row r="1" spans="1:27" s="27" customFormat="1" x14ac:dyDescent="0.2">
      <c r="A1" s="22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3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/>
      <c r="S1" s="28"/>
      <c r="T1" s="23"/>
      <c r="U1" s="28"/>
      <c r="V1" s="23"/>
      <c r="W1" s="28"/>
      <c r="X1" s="23"/>
    </row>
    <row r="2" spans="1:27" s="38" customFormat="1" x14ac:dyDescent="0.2">
      <c r="A2" s="30" t="str">
        <f>VLOOKUP(DriveSel!E20,C8:Y71,DriveSel!D18)</f>
        <v>ACS550-01-246A-4</v>
      </c>
      <c r="B2" s="30" t="e">
        <f>VLOOKUP(#REF!,C8:X70,7)</f>
        <v>#REF!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/>
      <c r="S2" s="39"/>
      <c r="T2" s="41"/>
      <c r="U2" s="39"/>
      <c r="V2" s="42"/>
      <c r="W2" s="39"/>
      <c r="X2" s="41"/>
    </row>
    <row r="3" spans="1:27" s="38" customFormat="1" x14ac:dyDescent="0.2">
      <c r="A3" s="43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  <c r="R3" s="40"/>
      <c r="S3" s="39"/>
      <c r="T3" s="42"/>
      <c r="U3" s="39"/>
      <c r="V3" s="41"/>
      <c r="W3" s="39"/>
      <c r="X3" s="42"/>
      <c r="AA3" s="30"/>
    </row>
    <row r="4" spans="1:27" s="53" customFormat="1" ht="11.25" x14ac:dyDescent="0.2">
      <c r="A4" s="45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116"/>
      <c r="S4" s="51"/>
      <c r="T4" s="51"/>
      <c r="U4" s="51"/>
      <c r="V4" s="52"/>
      <c r="W4" s="51"/>
      <c r="X4" s="51"/>
    </row>
    <row r="5" spans="1:27" s="62" customFormat="1" x14ac:dyDescent="0.2">
      <c r="A5" s="54" t="s">
        <v>227</v>
      </c>
      <c r="B5" s="55" t="s">
        <v>228</v>
      </c>
      <c r="C5" s="56"/>
      <c r="D5" s="57" t="s">
        <v>229</v>
      </c>
      <c r="E5" s="57"/>
      <c r="F5" s="57" t="s">
        <v>229</v>
      </c>
      <c r="G5" s="58"/>
      <c r="H5" s="59" t="s">
        <v>229</v>
      </c>
      <c r="I5" s="60"/>
      <c r="J5" s="61" t="s">
        <v>229</v>
      </c>
      <c r="K5" s="61"/>
      <c r="L5" s="61" t="s">
        <v>229</v>
      </c>
      <c r="M5" s="61"/>
      <c r="N5" s="61" t="s">
        <v>229</v>
      </c>
      <c r="P5" s="61" t="s">
        <v>229</v>
      </c>
      <c r="Q5" s="63"/>
      <c r="R5" s="64"/>
      <c r="S5" s="63"/>
      <c r="T5" s="65"/>
      <c r="U5" s="63"/>
      <c r="V5" s="65"/>
      <c r="W5" s="63"/>
      <c r="X5" s="63"/>
    </row>
    <row r="6" spans="1:27" x14ac:dyDescent="0.2">
      <c r="A6" s="93" t="str">
        <f>TypeListTemplate!A6</f>
        <v>Hp</v>
      </c>
      <c r="B6" s="30" t="str">
        <f>TypeListTemplate!B6</f>
        <v>power kW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s="120" customFormat="1" x14ac:dyDescent="0.2">
      <c r="A7" s="30">
        <f>TypeListTemplate!A7</f>
        <v>0</v>
      </c>
      <c r="B7" s="30" t="str">
        <f>TypeListTemplate!B7</f>
        <v>Column Ordinal -&gt;</v>
      </c>
      <c r="C7" s="126">
        <f>TypeListTemplate!C7</f>
        <v>1</v>
      </c>
      <c r="D7" s="30">
        <f>TypeListTemplate!D7</f>
        <v>2</v>
      </c>
      <c r="E7" s="30">
        <f>TypeListTemplate!E7</f>
        <v>3</v>
      </c>
      <c r="F7" s="30">
        <f>TypeListTemplate!F7</f>
        <v>4</v>
      </c>
      <c r="G7" s="30">
        <f>TypeListTemplate!G7</f>
        <v>5</v>
      </c>
      <c r="H7" s="30">
        <f>TypeListTemplate!H7</f>
        <v>6</v>
      </c>
      <c r="I7" s="30">
        <f>TypeListTemplate!I7</f>
        <v>7</v>
      </c>
      <c r="J7" s="30">
        <f>TypeListTemplate!J7</f>
        <v>8</v>
      </c>
      <c r="K7" s="30">
        <f>TypeListTemplate!K7</f>
        <v>9</v>
      </c>
      <c r="L7" s="30">
        <f>TypeListTemplate!L7</f>
        <v>10</v>
      </c>
      <c r="M7" s="30">
        <f>TypeListTemplate!M7</f>
        <v>11</v>
      </c>
      <c r="N7" s="30">
        <f>TypeListTemplate!N7</f>
        <v>12</v>
      </c>
      <c r="O7" s="30">
        <f>TypeListTemplate!O7</f>
        <v>13</v>
      </c>
      <c r="P7" s="30">
        <f>TypeListTemplate!P7</f>
        <v>14</v>
      </c>
      <c r="Q7" s="30">
        <f>TypeListTemplate!Q7</f>
        <v>15</v>
      </c>
      <c r="R7" s="30"/>
      <c r="S7" s="30"/>
      <c r="T7" s="30"/>
      <c r="U7" s="30"/>
      <c r="V7" s="30"/>
      <c r="W7" s="30"/>
      <c r="X7" s="30"/>
      <c r="Y7" s="30"/>
    </row>
    <row r="8" spans="1:27" x14ac:dyDescent="0.2">
      <c r="A8" s="131">
        <f>TypeListTemplate!A8</f>
        <v>0</v>
      </c>
      <c r="B8" s="30">
        <f>TypeListTemplate!B8</f>
        <v>0</v>
      </c>
      <c r="C8" s="122">
        <f>TypeListTemplate!C8</f>
        <v>0</v>
      </c>
      <c r="D8" s="86"/>
      <c r="E8" s="74"/>
      <c r="F8" s="74"/>
      <c r="G8" s="86"/>
      <c r="H8" s="87"/>
      <c r="I8" s="70"/>
      <c r="J8" s="74"/>
      <c r="K8" s="86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x14ac:dyDescent="0.2">
      <c r="A9" s="131">
        <f>TypeListTemplate!A9</f>
        <v>7.3756202226096287E-2</v>
      </c>
      <c r="B9" s="30">
        <f>TypeListTemplate!B9</f>
        <v>5.5E-2</v>
      </c>
      <c r="C9" s="122">
        <f>TypeListTemplate!C9</f>
        <v>0.01</v>
      </c>
      <c r="D9" s="86"/>
      <c r="E9" s="74"/>
      <c r="F9" s="74"/>
      <c r="G9" s="86"/>
      <c r="H9" s="87"/>
      <c r="I9" s="70"/>
      <c r="J9" s="74"/>
      <c r="K9" s="86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x14ac:dyDescent="0.2">
      <c r="A10" s="131">
        <f>TypeListTemplate!A10</f>
        <v>0.12069196727906664</v>
      </c>
      <c r="B10" s="123">
        <f>TypeListTemplate!B10</f>
        <v>0.09</v>
      </c>
      <c r="C10" s="122">
        <f>TypeListTemplate!C10</f>
        <v>6.5000000000000002E-2</v>
      </c>
      <c r="D10" s="86"/>
      <c r="E10" s="74"/>
      <c r="F10" s="90"/>
      <c r="G10" s="86"/>
      <c r="H10" s="87"/>
      <c r="I10" s="70"/>
      <c r="J10" s="74"/>
      <c r="K10" s="86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x14ac:dyDescent="0.2">
      <c r="A11" s="121">
        <f>TypeListTemplate!A11</f>
        <v>0.16092262303875551</v>
      </c>
      <c r="B11" s="30">
        <f>TypeListTemplate!B11</f>
        <v>0.12</v>
      </c>
      <c r="C11" s="122">
        <f>TypeListTemplate!C11</f>
        <v>9.9999999999999992E-2</v>
      </c>
      <c r="D11" s="86"/>
      <c r="E11" s="74"/>
      <c r="F11" s="90"/>
      <c r="G11" s="86"/>
      <c r="H11" s="87"/>
      <c r="I11" s="70"/>
      <c r="J11" s="74"/>
      <c r="K11" s="86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7" x14ac:dyDescent="0.2">
      <c r="A12" s="121">
        <f>TypeListTemplate!A12</f>
        <v>0.24138393455813328</v>
      </c>
      <c r="B12" s="30">
        <f>TypeListTemplate!B12</f>
        <v>0.18</v>
      </c>
      <c r="C12" s="122">
        <f>TypeListTemplate!C12</f>
        <v>0.13</v>
      </c>
      <c r="D12" s="86"/>
      <c r="E12" s="74"/>
      <c r="F12" s="90"/>
      <c r="G12" s="86"/>
      <c r="H12" s="87"/>
      <c r="I12" s="70"/>
      <c r="J12" s="74"/>
      <c r="K12" s="86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7" x14ac:dyDescent="0.2">
      <c r="A13" s="121">
        <f>TypeListTemplate!A13</f>
        <v>0.49617808770282951</v>
      </c>
      <c r="B13" s="30">
        <f>TypeListTemplate!B13</f>
        <v>0.37</v>
      </c>
      <c r="C13" s="122">
        <f>TypeListTemplate!C13</f>
        <v>0.19</v>
      </c>
      <c r="D13" s="86"/>
      <c r="E13" s="74"/>
      <c r="F13" s="90"/>
      <c r="G13" s="86"/>
      <c r="H13" s="87"/>
      <c r="I13" s="70"/>
      <c r="J13" s="74"/>
      <c r="K13" s="74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7" x14ac:dyDescent="0.2">
      <c r="A14" s="121">
        <f>TypeListTemplate!A14</f>
        <v>0.7375620222609629</v>
      </c>
      <c r="B14" s="30">
        <f>TypeListTemplate!B14</f>
        <v>0.55000000000000004</v>
      </c>
      <c r="C14" s="122">
        <f>TypeListTemplate!C14</f>
        <v>0.38</v>
      </c>
      <c r="D14" s="86"/>
      <c r="E14" s="74"/>
      <c r="F14" s="90"/>
      <c r="G14" s="86"/>
      <c r="H14" s="95" t="s">
        <v>316</v>
      </c>
      <c r="I14" s="70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7" x14ac:dyDescent="0.2">
      <c r="A15" s="132">
        <f>TypeListTemplate!A15</f>
        <v>1.0057663939922221</v>
      </c>
      <c r="B15" s="30">
        <f>TypeListTemplate!B15</f>
        <v>0.75</v>
      </c>
      <c r="C15" s="122">
        <f>TypeListTemplate!C15</f>
        <v>0.56000000000000005</v>
      </c>
      <c r="D15" s="86"/>
      <c r="E15" s="86"/>
      <c r="F15" s="90"/>
      <c r="G15" s="86"/>
      <c r="H15" s="95" t="s">
        <v>316</v>
      </c>
      <c r="I15" s="70"/>
      <c r="J15" s="74" t="s">
        <v>317</v>
      </c>
      <c r="K15" s="93"/>
      <c r="L15" s="74" t="s">
        <v>317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7" x14ac:dyDescent="0.2">
      <c r="A16" s="132">
        <f>TypeListTemplate!A16</f>
        <v>1.4751240445219258</v>
      </c>
      <c r="B16" s="30">
        <f>TypeListTemplate!B16</f>
        <v>1.1000000000000001</v>
      </c>
      <c r="C16" s="122">
        <f>TypeListTemplate!C16</f>
        <v>0.76</v>
      </c>
      <c r="D16" s="86"/>
      <c r="E16" s="86"/>
      <c r="F16" s="90"/>
      <c r="G16" s="86"/>
      <c r="H16" s="95" t="s">
        <v>318</v>
      </c>
      <c r="I16" s="96"/>
      <c r="J16" s="74" t="s">
        <v>317</v>
      </c>
      <c r="K16" s="93"/>
      <c r="L16" s="74" t="s">
        <v>317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">
      <c r="A17" s="132">
        <f>TypeListTemplate!A17</f>
        <v>2.0115327879844442</v>
      </c>
      <c r="B17" s="30">
        <f>TypeListTemplate!B17</f>
        <v>1.5</v>
      </c>
      <c r="C17" s="122">
        <f>TypeListTemplate!C17</f>
        <v>1.1100000000000001</v>
      </c>
      <c r="D17" s="86"/>
      <c r="E17" s="86"/>
      <c r="F17" s="90"/>
      <c r="G17" s="86"/>
      <c r="H17" s="95" t="s">
        <v>319</v>
      </c>
      <c r="I17" s="96"/>
      <c r="J17" s="74" t="s">
        <v>320</v>
      </c>
      <c r="K17" s="93"/>
      <c r="L17" s="74" t="s">
        <v>320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x14ac:dyDescent="0.2">
      <c r="A18" s="132">
        <f>TypeListTemplate!A18</f>
        <v>2.9502480890438516</v>
      </c>
      <c r="B18" s="30">
        <f>TypeListTemplate!B18</f>
        <v>2.2000000000000002</v>
      </c>
      <c r="C18" s="122">
        <f>TypeListTemplate!C18</f>
        <v>1.51</v>
      </c>
      <c r="D18" s="86"/>
      <c r="E18" s="86"/>
      <c r="F18" s="90"/>
      <c r="G18" s="86"/>
      <c r="H18" s="95" t="s">
        <v>321</v>
      </c>
      <c r="I18" s="96"/>
      <c r="J18" s="74" t="s">
        <v>322</v>
      </c>
      <c r="K18" s="93"/>
      <c r="L18" s="74" t="s">
        <v>322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">
      <c r="A19" s="132">
        <f>TypeListTemplate!A19</f>
        <v>4.0230655759688885</v>
      </c>
      <c r="B19" s="30">
        <f>TypeListTemplate!B19</f>
        <v>3</v>
      </c>
      <c r="C19" s="122">
        <f>TypeListTemplate!C19</f>
        <v>2.21</v>
      </c>
      <c r="D19" s="86"/>
      <c r="E19" s="86"/>
      <c r="F19" s="86"/>
      <c r="G19" s="86"/>
      <c r="H19" s="95" t="s">
        <v>323</v>
      </c>
      <c r="I19" s="96"/>
      <c r="J19" s="74" t="s">
        <v>324</v>
      </c>
      <c r="K19" s="93"/>
      <c r="L19" s="74" t="s">
        <v>324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">
      <c r="A20" s="133">
        <f>TypeListTemplate!A20</f>
        <v>5</v>
      </c>
      <c r="B20" s="121">
        <f>TypeListTemplate!B20</f>
        <v>3.7285000000000004</v>
      </c>
      <c r="C20" s="122">
        <f>TypeListTemplate!C20</f>
        <v>3.01</v>
      </c>
      <c r="D20" s="86"/>
      <c r="E20" s="86"/>
      <c r="F20" s="86"/>
      <c r="G20" s="86"/>
      <c r="H20" s="95" t="s">
        <v>323</v>
      </c>
      <c r="I20" s="96"/>
      <c r="J20" s="74" t="s">
        <v>325</v>
      </c>
      <c r="K20" s="93"/>
      <c r="L20" s="74" t="s">
        <v>324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">
      <c r="A21" s="132">
        <f>TypeListTemplate!A21</f>
        <v>5.3640874346251843</v>
      </c>
      <c r="B21" s="30">
        <f>TypeListTemplate!B21</f>
        <v>4</v>
      </c>
      <c r="C21" s="122">
        <f>TypeListTemplate!C21</f>
        <v>3.7385000000000002</v>
      </c>
      <c r="D21" s="86"/>
      <c r="E21" s="86"/>
      <c r="F21" s="86"/>
      <c r="G21" s="86"/>
      <c r="H21" s="95" t="s">
        <v>323</v>
      </c>
      <c r="I21" s="96"/>
      <c r="J21" s="74" t="s">
        <v>325</v>
      </c>
      <c r="K21" s="93"/>
      <c r="L21" s="74" t="s">
        <v>325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x14ac:dyDescent="0.2">
      <c r="A22" s="132">
        <f>TypeListTemplate!A22</f>
        <v>7.3756202226096281</v>
      </c>
      <c r="B22" s="30">
        <f>TypeListTemplate!B22</f>
        <v>5.5</v>
      </c>
      <c r="C22" s="122">
        <f>TypeListTemplate!C22</f>
        <v>4.01</v>
      </c>
      <c r="D22" s="86"/>
      <c r="E22" s="86"/>
      <c r="F22" s="86"/>
      <c r="G22" s="86"/>
      <c r="H22" s="95" t="s">
        <v>326</v>
      </c>
      <c r="I22" s="96"/>
      <c r="J22" s="74" t="s">
        <v>327</v>
      </c>
      <c r="K22" s="93"/>
      <c r="L22" s="74" t="s">
        <v>327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x14ac:dyDescent="0.2">
      <c r="A23" s="125">
        <f>TypeListTemplate!A23</f>
        <v>10.05766393992222</v>
      </c>
      <c r="B23" s="30">
        <f>TypeListTemplate!B23</f>
        <v>7.5</v>
      </c>
      <c r="C23" s="122">
        <f>TypeListTemplate!C23</f>
        <v>5.51</v>
      </c>
      <c r="D23" s="99"/>
      <c r="E23" s="99"/>
      <c r="F23" s="99"/>
      <c r="G23" s="99"/>
      <c r="H23" s="95" t="s">
        <v>328</v>
      </c>
      <c r="I23" s="96"/>
      <c r="J23" s="74" t="s">
        <v>329</v>
      </c>
      <c r="K23" s="93"/>
      <c r="L23" s="74" t="s">
        <v>329</v>
      </c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x14ac:dyDescent="0.2">
      <c r="A24" s="125">
        <f>TypeListTemplate!A24</f>
        <v>14.751240445219256</v>
      </c>
      <c r="B24" s="30">
        <f>TypeListTemplate!B24</f>
        <v>11</v>
      </c>
      <c r="C24" s="122">
        <f>TypeListTemplate!C24</f>
        <v>7.51</v>
      </c>
      <c r="D24" s="99"/>
      <c r="E24" s="99"/>
      <c r="F24" s="99"/>
      <c r="G24" s="99"/>
      <c r="H24" s="95" t="s">
        <v>330</v>
      </c>
      <c r="I24" s="96"/>
      <c r="J24" s="74" t="s">
        <v>331</v>
      </c>
      <c r="K24" s="93"/>
      <c r="L24" s="74" t="s">
        <v>331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x14ac:dyDescent="0.2">
      <c r="A25" s="125">
        <f>TypeListTemplate!A25</f>
        <v>20.11532787984444</v>
      </c>
      <c r="B25" s="30">
        <f>TypeListTemplate!B25</f>
        <v>15</v>
      </c>
      <c r="C25" s="122">
        <f>TypeListTemplate!C25</f>
        <v>11.01</v>
      </c>
      <c r="D25" s="86"/>
      <c r="E25" s="86"/>
      <c r="F25" s="86"/>
      <c r="G25" s="86"/>
      <c r="H25" s="95" t="s">
        <v>332</v>
      </c>
      <c r="I25" s="96"/>
      <c r="J25" s="74" t="s">
        <v>333</v>
      </c>
      <c r="K25" s="93"/>
      <c r="L25" s="74" t="s">
        <v>333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x14ac:dyDescent="0.2">
      <c r="A26" s="125">
        <f>TypeListTemplate!A26</f>
        <v>24.808904385141478</v>
      </c>
      <c r="B26" s="30">
        <f>TypeListTemplate!B26</f>
        <v>18.5</v>
      </c>
      <c r="C26" s="122">
        <f>TypeListTemplate!C26</f>
        <v>15.01</v>
      </c>
      <c r="D26" s="99"/>
      <c r="E26" s="99"/>
      <c r="F26" s="99"/>
      <c r="G26" s="99"/>
      <c r="H26" s="95" t="s">
        <v>334</v>
      </c>
      <c r="I26" s="96"/>
      <c r="J26" s="74" t="s">
        <v>335</v>
      </c>
      <c r="K26" s="93"/>
      <c r="L26" s="74" t="s">
        <v>335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x14ac:dyDescent="0.2">
      <c r="A27" s="125">
        <f>TypeListTemplate!A27</f>
        <v>29.502480890438513</v>
      </c>
      <c r="B27" s="30">
        <f>TypeListTemplate!B27</f>
        <v>22</v>
      </c>
      <c r="C27" s="122">
        <f>TypeListTemplate!C27</f>
        <v>18.510000000000002</v>
      </c>
      <c r="D27" s="99"/>
      <c r="E27" s="99"/>
      <c r="F27" s="99"/>
      <c r="G27" s="99"/>
      <c r="H27" s="95" t="s">
        <v>336</v>
      </c>
      <c r="I27" s="96"/>
      <c r="J27" s="74" t="s">
        <v>337</v>
      </c>
      <c r="K27" s="93"/>
      <c r="L27" s="74" t="s">
        <v>337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x14ac:dyDescent="0.2">
      <c r="A28" s="125">
        <f>TypeListTemplate!A28</f>
        <v>40.230655759688879</v>
      </c>
      <c r="B28" s="30">
        <f>TypeListTemplate!B28</f>
        <v>30</v>
      </c>
      <c r="C28" s="122">
        <f>TypeListTemplate!C28</f>
        <v>22.01</v>
      </c>
      <c r="D28" s="99"/>
      <c r="E28" s="99"/>
      <c r="F28" s="99"/>
      <c r="G28" s="99"/>
      <c r="H28" s="95" t="s">
        <v>338</v>
      </c>
      <c r="I28" s="96"/>
      <c r="J28" s="74" t="s">
        <v>339</v>
      </c>
      <c r="K28" s="93"/>
      <c r="L28" s="74" t="s">
        <v>339</v>
      </c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x14ac:dyDescent="0.2">
      <c r="A29" s="125">
        <f>TypeListTemplate!A29</f>
        <v>49.617808770282956</v>
      </c>
      <c r="B29" s="30">
        <f>TypeListTemplate!B29</f>
        <v>37</v>
      </c>
      <c r="C29" s="122">
        <f>TypeListTemplate!C29</f>
        <v>30.01</v>
      </c>
      <c r="D29" s="99"/>
      <c r="E29" s="99"/>
      <c r="F29" s="99"/>
      <c r="G29" s="99"/>
      <c r="H29" s="95" t="s">
        <v>340</v>
      </c>
      <c r="I29" s="96"/>
      <c r="J29" s="74" t="s">
        <v>341</v>
      </c>
      <c r="K29" s="93"/>
      <c r="L29" s="74" t="s">
        <v>341</v>
      </c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x14ac:dyDescent="0.2">
      <c r="A30" s="125">
        <f>TypeListTemplate!A30</f>
        <v>60.345983639533323</v>
      </c>
      <c r="B30" s="30">
        <f>TypeListTemplate!B30</f>
        <v>45</v>
      </c>
      <c r="C30" s="122">
        <f>TypeListTemplate!C30</f>
        <v>37.01</v>
      </c>
      <c r="D30" s="99"/>
      <c r="E30" s="99"/>
      <c r="F30" s="99"/>
      <c r="G30" s="99"/>
      <c r="H30" s="95" t="s">
        <v>342</v>
      </c>
      <c r="I30" s="96"/>
      <c r="J30" s="74" t="s">
        <v>343</v>
      </c>
      <c r="K30" s="93"/>
      <c r="L30" s="74" t="s">
        <v>343</v>
      </c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x14ac:dyDescent="0.2">
      <c r="A31" s="125">
        <f>TypeListTemplate!A31</f>
        <v>73.756202226096278</v>
      </c>
      <c r="B31" s="30">
        <f>TypeListTemplate!B31</f>
        <v>55</v>
      </c>
      <c r="C31" s="122">
        <f>TypeListTemplate!C31</f>
        <v>45.01</v>
      </c>
      <c r="D31" s="99"/>
      <c r="E31" s="99"/>
      <c r="F31" s="99"/>
      <c r="G31" s="99"/>
      <c r="H31" s="95" t="s">
        <v>344</v>
      </c>
      <c r="I31" s="96"/>
      <c r="J31" s="74" t="s">
        <v>345</v>
      </c>
      <c r="K31" s="93"/>
      <c r="L31" s="74" t="s">
        <v>343</v>
      </c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25">
        <f>TypeListTemplate!A32</f>
        <v>100.5766393992222</v>
      </c>
      <c r="B32" s="30">
        <f>TypeListTemplate!B32</f>
        <v>75</v>
      </c>
      <c r="C32" s="122">
        <f>TypeListTemplate!C32</f>
        <v>55.01</v>
      </c>
      <c r="D32" s="99"/>
      <c r="E32" s="99"/>
      <c r="F32" s="99"/>
      <c r="G32" s="99"/>
      <c r="H32" s="95" t="s">
        <v>346</v>
      </c>
      <c r="I32" s="96"/>
      <c r="J32" s="74" t="s">
        <v>347</v>
      </c>
      <c r="K32" s="93"/>
      <c r="L32" s="74" t="s">
        <v>345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x14ac:dyDescent="0.2">
      <c r="A33" s="125">
        <f>TypeListTemplate!A33</f>
        <v>120.69196727906665</v>
      </c>
      <c r="B33" s="30">
        <f>TypeListTemplate!B33</f>
        <v>90</v>
      </c>
      <c r="C33" s="122">
        <f>TypeListTemplate!C33</f>
        <v>75.010000000000005</v>
      </c>
      <c r="D33" s="99"/>
      <c r="E33" s="99"/>
      <c r="F33" s="99"/>
      <c r="G33" s="99"/>
      <c r="H33" s="102"/>
      <c r="I33" s="70"/>
      <c r="J33" s="74" t="s">
        <v>348</v>
      </c>
      <c r="K33" s="93"/>
      <c r="L33" s="74" t="s">
        <v>347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x14ac:dyDescent="0.2">
      <c r="A34" s="125">
        <f>TypeListTemplate!A34</f>
        <v>147.51240445219256</v>
      </c>
      <c r="B34" s="30">
        <f>TypeListTemplate!B34</f>
        <v>110</v>
      </c>
      <c r="C34" s="122">
        <f>TypeListTemplate!C34</f>
        <v>90.01</v>
      </c>
      <c r="D34" s="99"/>
      <c r="E34" s="99"/>
      <c r="F34" s="99"/>
      <c r="G34" s="99"/>
      <c r="H34" s="102"/>
      <c r="I34" s="70"/>
      <c r="J34" s="74" t="s">
        <v>349</v>
      </c>
      <c r="K34" s="93"/>
      <c r="L34" s="74" t="s">
        <v>348</v>
      </c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">
      <c r="A35" s="125">
        <f>TypeListTemplate!A35</f>
        <v>177.01488534263109</v>
      </c>
      <c r="B35" s="30">
        <f>TypeListTemplate!B35</f>
        <v>132</v>
      </c>
      <c r="C35" s="122">
        <f>TypeListTemplate!C35</f>
        <v>110.01</v>
      </c>
      <c r="D35" s="99"/>
      <c r="E35" s="99"/>
      <c r="F35" s="99"/>
      <c r="G35" s="99"/>
      <c r="H35" s="102"/>
      <c r="I35" s="70"/>
      <c r="J35" s="74" t="s">
        <v>350</v>
      </c>
      <c r="K35" s="93"/>
      <c r="L35" s="74" t="s">
        <v>350</v>
      </c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">
      <c r="A36" s="126">
        <f>TypeListTemplate!A36</f>
        <v>200</v>
      </c>
      <c r="B36" s="125">
        <f>TypeListTemplate!B36</f>
        <v>149.14000000000001</v>
      </c>
      <c r="C36" s="122">
        <f>TypeListTemplate!C36</f>
        <v>132.01</v>
      </c>
      <c r="D36" s="99"/>
      <c r="E36" s="99"/>
      <c r="F36" s="99"/>
      <c r="G36" s="99"/>
      <c r="H36" s="102"/>
      <c r="I36" s="70"/>
      <c r="J36" s="74" t="s">
        <v>351</v>
      </c>
      <c r="K36" s="93"/>
      <c r="L36" s="74" t="s">
        <v>350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">
      <c r="A37" s="125">
        <f>TypeListTemplate!A37</f>
        <v>214.56349738500737</v>
      </c>
      <c r="B37" s="30">
        <f>TypeListTemplate!B37</f>
        <v>160</v>
      </c>
      <c r="C37" s="122">
        <f>TypeListTemplate!C37</f>
        <v>149.15</v>
      </c>
      <c r="D37" s="99"/>
      <c r="E37" s="99"/>
      <c r="F37" s="99"/>
      <c r="G37" s="99"/>
      <c r="H37" s="102"/>
      <c r="I37" s="70"/>
      <c r="J37" s="74" t="s">
        <v>351</v>
      </c>
      <c r="K37" s="93"/>
      <c r="L37" s="74" t="s">
        <v>351</v>
      </c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">
      <c r="A38" s="126">
        <f>TypeListTemplate!A38</f>
        <v>250</v>
      </c>
      <c r="B38" s="125">
        <f>TypeListTemplate!B38</f>
        <v>186.42500000000001</v>
      </c>
      <c r="C38" s="122">
        <f>TypeListTemplate!C38</f>
        <v>160.01</v>
      </c>
      <c r="D38" s="99"/>
      <c r="E38" s="99"/>
      <c r="F38" s="99"/>
      <c r="G38" s="99"/>
      <c r="H38" s="102"/>
      <c r="I38" s="70"/>
      <c r="J38" s="74" t="s">
        <v>352</v>
      </c>
      <c r="K38" s="93"/>
      <c r="L38" s="74" t="s">
        <v>352</v>
      </c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">
      <c r="A39" s="125">
        <f>TypeListTemplate!A39</f>
        <v>268.20437173125919</v>
      </c>
      <c r="B39" s="30">
        <f>TypeListTemplate!B39</f>
        <v>200</v>
      </c>
      <c r="C39" s="122">
        <f>TypeListTemplate!C39</f>
        <v>186.435</v>
      </c>
      <c r="D39" s="99"/>
      <c r="E39" s="99"/>
      <c r="F39" s="99"/>
      <c r="G39" s="99"/>
      <c r="H39" s="102"/>
      <c r="I39" s="70"/>
      <c r="J39" s="74" t="s">
        <v>352</v>
      </c>
      <c r="K39" s="93"/>
      <c r="L39" s="74" t="s">
        <v>352</v>
      </c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">
      <c r="A40" s="126">
        <f>TypeListTemplate!A40</f>
        <v>300</v>
      </c>
      <c r="B40" s="125">
        <f>TypeListTemplate!B40</f>
        <v>223.71</v>
      </c>
      <c r="C40" s="122">
        <f>TypeListTemplate!C40</f>
        <v>200.01</v>
      </c>
      <c r="D40" s="99"/>
      <c r="E40" s="99"/>
      <c r="F40" s="99"/>
      <c r="G40" s="99"/>
      <c r="H40" s="102"/>
      <c r="I40" s="70"/>
      <c r="J40" s="74" t="s">
        <v>353</v>
      </c>
      <c r="K40" s="93"/>
      <c r="L40" s="74" t="s">
        <v>352</v>
      </c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">
      <c r="A41" s="125">
        <f>TypeListTemplate!A41</f>
        <v>335.255464664074</v>
      </c>
      <c r="B41" s="30">
        <f>TypeListTemplate!B41</f>
        <v>250</v>
      </c>
      <c r="C41" s="122">
        <f>TypeListTemplate!C41</f>
        <v>223.72</v>
      </c>
      <c r="D41" s="99"/>
      <c r="E41" s="99"/>
      <c r="F41" s="99"/>
      <c r="G41" s="99"/>
      <c r="H41" s="102"/>
      <c r="I41" s="70"/>
      <c r="J41" s="74" t="s">
        <v>354</v>
      </c>
      <c r="K41" s="93"/>
      <c r="L41" s="74" t="s">
        <v>353</v>
      </c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">
      <c r="A42" s="126">
        <f>TypeListTemplate!A42</f>
        <v>400</v>
      </c>
      <c r="B42" s="125">
        <f>TypeListTemplate!B42</f>
        <v>298.28000000000003</v>
      </c>
      <c r="C42" s="122">
        <f>TypeListTemplate!C42</f>
        <v>250.01</v>
      </c>
      <c r="D42" s="99"/>
      <c r="E42" s="99"/>
      <c r="F42" s="99"/>
      <c r="G42" s="99"/>
      <c r="H42" s="102"/>
      <c r="I42" s="70"/>
      <c r="J42" s="74" t="s">
        <v>355</v>
      </c>
      <c r="K42" s="93"/>
      <c r="L42" s="74" t="s">
        <v>353</v>
      </c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">
      <c r="A43" s="125">
        <f>TypeListTemplate!A43</f>
        <v>422.42188547673328</v>
      </c>
      <c r="B43" s="30">
        <f>TypeListTemplate!B43</f>
        <v>315</v>
      </c>
      <c r="C43" s="122">
        <f>TypeListTemplate!C43</f>
        <v>298.29000000000002</v>
      </c>
      <c r="D43" s="104"/>
      <c r="E43" s="104"/>
      <c r="F43" s="104"/>
      <c r="G43" s="104"/>
      <c r="H43" s="105"/>
      <c r="I43" s="70"/>
      <c r="J43" s="74" t="s">
        <v>355</v>
      </c>
      <c r="K43" s="93"/>
      <c r="L43" s="74" t="s">
        <v>355</v>
      </c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">
      <c r="A44" s="125">
        <f>TypeListTemplate!A44</f>
        <v>476.06275982298507</v>
      </c>
      <c r="B44" s="30">
        <f>TypeListTemplate!B44</f>
        <v>355</v>
      </c>
      <c r="C44" s="122">
        <f>TypeListTemplate!C44</f>
        <v>315.01</v>
      </c>
      <c r="D44" s="99"/>
      <c r="E44" s="99"/>
      <c r="F44" s="99"/>
      <c r="G44" s="99"/>
      <c r="H44" s="102"/>
      <c r="I44" s="70"/>
      <c r="J44" s="74" t="s">
        <v>356</v>
      </c>
      <c r="K44" s="93"/>
      <c r="L44" s="74" t="s">
        <v>355</v>
      </c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">
      <c r="A45" s="125">
        <f>TypeListTemplate!A45</f>
        <v>536.40874346251837</v>
      </c>
      <c r="B45" s="30">
        <f>TypeListTemplate!B45</f>
        <v>400</v>
      </c>
      <c r="C45" s="122">
        <f>TypeListTemplate!C45</f>
        <v>355.01</v>
      </c>
      <c r="D45" s="99"/>
      <c r="E45" s="99"/>
      <c r="F45" s="99"/>
      <c r="G45" s="99"/>
      <c r="H45" s="102"/>
      <c r="I45" s="70"/>
      <c r="J45" s="70"/>
      <c r="K45" s="93"/>
      <c r="L45" s="74" t="s">
        <v>356</v>
      </c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">
      <c r="A46" s="125">
        <f>TypeListTemplate!A46</f>
        <v>603.45983639533324</v>
      </c>
      <c r="B46" s="30">
        <f>TypeListTemplate!B46</f>
        <v>450</v>
      </c>
      <c r="C46" s="122">
        <f>TypeListTemplate!C46</f>
        <v>400.01</v>
      </c>
      <c r="D46" s="99"/>
      <c r="E46" s="99"/>
      <c r="F46" s="99"/>
      <c r="G46" s="99"/>
      <c r="H46" s="102"/>
      <c r="I46" s="70"/>
      <c r="J46" s="70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">
      <c r="A47" s="125">
        <f>TypeListTemplate!A47</f>
        <v>670.51092932814799</v>
      </c>
      <c r="B47" s="30">
        <f>TypeListTemplate!B47</f>
        <v>500</v>
      </c>
      <c r="C47" s="122">
        <f>TypeListTemplate!C47</f>
        <v>450.01</v>
      </c>
      <c r="D47" s="99"/>
      <c r="E47" s="99"/>
      <c r="F47" s="99"/>
      <c r="G47" s="99"/>
      <c r="H47" s="102"/>
      <c r="I47" s="70"/>
      <c r="J47" s="70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">
      <c r="A48" s="125">
        <f>TypeListTemplate!A48</f>
        <v>750.97224084752577</v>
      </c>
      <c r="B48" s="30">
        <f>TypeListTemplate!B48</f>
        <v>560</v>
      </c>
      <c r="C48" s="122">
        <f>TypeListTemplate!C48</f>
        <v>500.01</v>
      </c>
      <c r="D48" s="99"/>
      <c r="E48" s="99"/>
      <c r="F48" s="99"/>
      <c r="G48" s="99"/>
      <c r="H48" s="102"/>
      <c r="I48" s="70"/>
      <c r="J48" s="70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">
      <c r="A49" s="125">
        <f>TypeListTemplate!A49</f>
        <v>844.84377095346656</v>
      </c>
      <c r="B49" s="30">
        <f>TypeListTemplate!B49</f>
        <v>630</v>
      </c>
      <c r="C49" s="122">
        <f>TypeListTemplate!C49</f>
        <v>560.01</v>
      </c>
      <c r="D49" s="99"/>
      <c r="E49" s="99"/>
      <c r="F49" s="99"/>
      <c r="G49" s="99"/>
      <c r="H49" s="102"/>
      <c r="I49" s="70"/>
      <c r="J49" s="70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">
      <c r="A50" s="125">
        <f>TypeListTemplate!A50</f>
        <v>952.12551964597014</v>
      </c>
      <c r="B50" s="30">
        <f>TypeListTemplate!B50</f>
        <v>710</v>
      </c>
      <c r="C50" s="122">
        <f>TypeListTemplate!C50</f>
        <v>630.01</v>
      </c>
      <c r="D50" s="99"/>
      <c r="E50" s="99"/>
      <c r="F50" s="99"/>
      <c r="G50" s="99"/>
      <c r="H50" s="102"/>
      <c r="I50" s="70"/>
      <c r="J50" s="70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">
      <c r="A51" s="125">
        <f>TypeListTemplate!A51</f>
        <v>1072.8174869250367</v>
      </c>
      <c r="B51" s="30">
        <f>TypeListTemplate!B51</f>
        <v>800</v>
      </c>
      <c r="C51" s="122">
        <f>TypeListTemplate!C51</f>
        <v>710.01</v>
      </c>
      <c r="D51" s="99"/>
      <c r="E51" s="99"/>
      <c r="F51" s="99"/>
      <c r="G51" s="99"/>
      <c r="H51" s="102"/>
      <c r="I51" s="70"/>
      <c r="J51" s="70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">
      <c r="A52" s="125">
        <f>TypeListTemplate!A52</f>
        <v>1206.9196727906665</v>
      </c>
      <c r="B52" s="30">
        <f>TypeListTemplate!B52</f>
        <v>900</v>
      </c>
      <c r="C52" s="122">
        <f>TypeListTemplate!C52</f>
        <v>800.01</v>
      </c>
      <c r="D52" s="104"/>
      <c r="E52" s="104"/>
      <c r="F52" s="104"/>
      <c r="G52" s="104"/>
      <c r="H52" s="105"/>
      <c r="I52" s="70"/>
      <c r="J52" s="70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">
      <c r="A53" s="125">
        <f>TypeListTemplate!A53</f>
        <v>1341.021858656296</v>
      </c>
      <c r="B53" s="30">
        <f>TypeListTemplate!B53</f>
        <v>1000</v>
      </c>
      <c r="C53" s="122">
        <f>TypeListTemplate!C53</f>
        <v>900.01</v>
      </c>
      <c r="D53" s="99"/>
      <c r="E53" s="99"/>
      <c r="F53" s="99"/>
      <c r="G53" s="99"/>
      <c r="H53" s="102"/>
      <c r="I53" s="70"/>
      <c r="J53" s="70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">
      <c r="A54" s="125">
        <f>TypeListTemplate!A54</f>
        <v>1501.9444816950515</v>
      </c>
      <c r="B54" s="30">
        <f>TypeListTemplate!B54</f>
        <v>1120</v>
      </c>
      <c r="C54" s="122">
        <f>TypeListTemplate!C54</f>
        <v>1000.01</v>
      </c>
      <c r="D54" s="104"/>
      <c r="E54" s="104"/>
      <c r="F54" s="104"/>
      <c r="G54" s="104"/>
      <c r="H54" s="105"/>
      <c r="I54" s="70"/>
      <c r="J54" s="70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">
      <c r="A55" s="125">
        <f>TypeListTemplate!A55</f>
        <v>1676.27732332037</v>
      </c>
      <c r="B55" s="30">
        <f>TypeListTemplate!B55</f>
        <v>1250</v>
      </c>
      <c r="C55" s="122">
        <f>TypeListTemplate!C55</f>
        <v>1120.01</v>
      </c>
      <c r="D55" s="99"/>
      <c r="E55" s="99"/>
      <c r="F55" s="99"/>
      <c r="G55" s="99"/>
      <c r="H55" s="102"/>
      <c r="I55" s="70"/>
      <c r="J55" s="70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">
      <c r="A56" s="125">
        <f>TypeListTemplate!A56</f>
        <v>1877.4306021188145</v>
      </c>
      <c r="B56" s="30">
        <f>TypeListTemplate!B56</f>
        <v>1400</v>
      </c>
      <c r="C56" s="122">
        <f>TypeListTemplate!C56</f>
        <v>1250.01</v>
      </c>
      <c r="D56" s="104"/>
      <c r="E56" s="104"/>
      <c r="F56" s="104"/>
      <c r="G56" s="104"/>
      <c r="H56" s="105"/>
      <c r="I56" s="70"/>
      <c r="J56" s="70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">
      <c r="A57" s="125">
        <f>TypeListTemplate!A57</f>
        <v>2145.6349738500735</v>
      </c>
      <c r="B57" s="30">
        <f>TypeListTemplate!B57</f>
        <v>1600</v>
      </c>
      <c r="C57" s="122">
        <f>TypeListTemplate!C57</f>
        <v>1400.01</v>
      </c>
      <c r="D57" s="99"/>
      <c r="E57" s="99"/>
      <c r="F57" s="99"/>
      <c r="G57" s="99"/>
      <c r="H57" s="102"/>
      <c r="I57" s="70"/>
      <c r="J57" s="70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">
      <c r="A58" s="125">
        <f>TypeListTemplate!A58</f>
        <v>2346.7882526485182</v>
      </c>
      <c r="B58" s="30">
        <f>TypeListTemplate!B58</f>
        <v>1750</v>
      </c>
      <c r="C58" s="122">
        <f>TypeListTemplate!C58</f>
        <v>1600.01</v>
      </c>
      <c r="D58" s="99"/>
      <c r="E58" s="99"/>
      <c r="F58" s="99"/>
      <c r="G58" s="99"/>
      <c r="H58" s="102"/>
      <c r="I58" s="70"/>
      <c r="J58" s="70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">
      <c r="A59" s="125">
        <f>TypeListTemplate!A59</f>
        <v>2413.839345581333</v>
      </c>
      <c r="B59" s="30">
        <f>TypeListTemplate!B59</f>
        <v>1800</v>
      </c>
      <c r="C59" s="122">
        <f>TypeListTemplate!C59</f>
        <v>1750.01</v>
      </c>
      <c r="D59" s="99"/>
      <c r="E59" s="99"/>
      <c r="F59" s="99"/>
      <c r="G59" s="99"/>
      <c r="H59" s="102"/>
      <c r="I59" s="70"/>
      <c r="J59" s="70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">
      <c r="A60" s="125">
        <f>TypeListTemplate!A60</f>
        <v>2682.043717312592</v>
      </c>
      <c r="B60" s="30">
        <f>TypeListTemplate!B60</f>
        <v>2000</v>
      </c>
      <c r="C60" s="122">
        <f>TypeListTemplate!C60</f>
        <v>1800.01</v>
      </c>
      <c r="D60" s="99"/>
      <c r="E60" s="99"/>
      <c r="F60" s="99"/>
      <c r="G60" s="99"/>
      <c r="H60" s="102"/>
      <c r="I60" s="70"/>
      <c r="J60" s="70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">
      <c r="A61" s="125">
        <f>TypeListTemplate!A61</f>
        <v>2950.2480890438515</v>
      </c>
      <c r="B61" s="30">
        <f>TypeListTemplate!B61</f>
        <v>2200</v>
      </c>
      <c r="C61" s="122">
        <f>TypeListTemplate!C61</f>
        <v>2000.01</v>
      </c>
      <c r="D61" s="104"/>
      <c r="E61" s="104"/>
      <c r="F61" s="104"/>
      <c r="G61" s="104"/>
      <c r="H61" s="105"/>
      <c r="I61" s="70"/>
      <c r="J61" s="70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">
      <c r="A62" s="125">
        <f>TypeListTemplate!A62</f>
        <v>3017.2991819766662</v>
      </c>
      <c r="B62" s="30">
        <f>TypeListTemplate!B62</f>
        <v>2250</v>
      </c>
      <c r="C62" s="122">
        <f>TypeListTemplate!C62</f>
        <v>2200.0100000000002</v>
      </c>
      <c r="D62" s="99"/>
      <c r="E62" s="99"/>
      <c r="F62" s="99"/>
      <c r="G62" s="99"/>
      <c r="H62" s="102"/>
      <c r="I62" s="70"/>
      <c r="J62" s="70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">
      <c r="A63" s="125">
        <f>TypeListTemplate!A63</f>
        <v>3084.350274909481</v>
      </c>
      <c r="B63" s="30">
        <f>TypeListTemplate!B63</f>
        <v>2300</v>
      </c>
      <c r="C63" s="122">
        <f>TypeListTemplate!C63</f>
        <v>2250.0100000000002</v>
      </c>
      <c r="D63" s="104"/>
      <c r="E63" s="104"/>
      <c r="F63" s="104"/>
      <c r="G63" s="104"/>
      <c r="H63" s="105"/>
      <c r="I63" s="70"/>
      <c r="J63" s="70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">
      <c r="A64" s="125">
        <f>TypeListTemplate!A64</f>
        <v>3352.55464664074</v>
      </c>
      <c r="B64" s="30">
        <f>TypeListTemplate!B64</f>
        <v>2500</v>
      </c>
      <c r="C64" s="122">
        <f>TypeListTemplate!C64</f>
        <v>2300.0100000000002</v>
      </c>
      <c r="D64" s="99"/>
      <c r="E64" s="99"/>
      <c r="F64" s="99"/>
      <c r="G64" s="99"/>
      <c r="H64" s="102"/>
      <c r="I64" s="70"/>
      <c r="J64" s="70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">
      <c r="A65" s="125">
        <f>TypeListTemplate!A65</f>
        <v>3754.861204237629</v>
      </c>
      <c r="B65" s="30">
        <f>TypeListTemplate!B65</f>
        <v>2800</v>
      </c>
      <c r="C65" s="122">
        <f>TypeListTemplate!C65</f>
        <v>2500.0100000000002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">
      <c r="A66" s="125">
        <f>TypeListTemplate!A66</f>
        <v>4224.2188547673322</v>
      </c>
      <c r="B66" s="30">
        <f>TypeListTemplate!B66</f>
        <v>3150</v>
      </c>
      <c r="C66" s="122">
        <f>TypeListTemplate!C66</f>
        <v>2800.01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">
      <c r="A67" s="125">
        <f>TypeListTemplate!A67</f>
        <v>4760.6275982298512</v>
      </c>
      <c r="B67" s="30">
        <f>TypeListTemplate!B67</f>
        <v>3550</v>
      </c>
      <c r="C67" s="122">
        <f>TypeListTemplate!C67</f>
        <v>3150.01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">
      <c r="A68" s="125">
        <f>TypeListTemplate!A68</f>
        <v>5364.087434625184</v>
      </c>
      <c r="B68" s="30">
        <f>TypeListTemplate!B68</f>
        <v>4000</v>
      </c>
      <c r="C68" s="122">
        <f>TypeListTemplate!C68</f>
        <v>3550.01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">
      <c r="A69" s="125">
        <f>TypeListTemplate!A69</f>
        <v>6034.5983639533324</v>
      </c>
      <c r="B69" s="30">
        <f>TypeListTemplate!B69</f>
        <v>4500</v>
      </c>
      <c r="C69" s="122">
        <f>TypeListTemplate!C69</f>
        <v>4000.01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">
      <c r="A70" s="125">
        <f>TypeListTemplate!A70</f>
        <v>6705.1092932814799</v>
      </c>
      <c r="B70" s="30">
        <f>TypeListTemplate!B70</f>
        <v>5000</v>
      </c>
      <c r="C70" s="122">
        <f>TypeListTemplate!C70</f>
        <v>4500.01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">
      <c r="A71" s="125">
        <f>TypeListTemplate!A71</f>
        <v>0</v>
      </c>
      <c r="B71" s="30">
        <f>TypeListTemplate!B71</f>
        <v>999999999</v>
      </c>
      <c r="C71" s="122">
        <f>TypeListTemplate!C71</f>
        <v>5000.01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">
      <c r="A72" s="93">
        <f>TypeListTemplate!A72</f>
        <v>0</v>
      </c>
      <c r="B72" s="30">
        <f>TypeListTemplate!B72</f>
        <v>0</v>
      </c>
      <c r="C72" s="122">
        <f>TypeListTemplate!C72</f>
        <v>0</v>
      </c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x14ac:dyDescent="0.2">
      <c r="A73" s="93">
        <f>TypeListTemplate!A73</f>
        <v>0</v>
      </c>
      <c r="B73" s="30">
        <f>TypeListTemplate!B73</f>
        <v>0</v>
      </c>
      <c r="C73" s="122">
        <f>TypeListTemplate!C73</f>
        <v>0</v>
      </c>
      <c r="D73" s="93" t="str">
        <f>TypeListTemplate!D73</f>
        <v>Drive type</v>
      </c>
      <c r="E73" s="93">
        <f>TypeListTemplate!E73</f>
        <v>0</v>
      </c>
      <c r="F73" s="93" t="str">
        <f>TypeListTemplate!F73</f>
        <v>Drive type</v>
      </c>
      <c r="G73" s="93">
        <f>TypeListTemplate!G73</f>
        <v>0</v>
      </c>
      <c r="H73" s="93" t="str">
        <f>TypeListTemplate!H73</f>
        <v>Drive type</v>
      </c>
      <c r="I73" s="93">
        <f>TypeListTemplate!I73</f>
        <v>0</v>
      </c>
      <c r="J73" s="93" t="str">
        <f>TypeListTemplate!J73</f>
        <v>Drive type</v>
      </c>
      <c r="K73" s="93">
        <f>TypeListTemplate!K73</f>
        <v>0</v>
      </c>
      <c r="L73" s="93" t="str">
        <f>TypeListTemplate!L73</f>
        <v>Drive type</v>
      </c>
      <c r="M73" s="93">
        <f>TypeListTemplate!M73</f>
        <v>0</v>
      </c>
      <c r="N73" s="93" t="str">
        <f>TypeListTemplate!N73</f>
        <v>Drive type</v>
      </c>
      <c r="O73" s="93">
        <f>TypeListTemplate!O73</f>
        <v>0</v>
      </c>
      <c r="P73" s="93" t="str">
        <f>TypeListTemplate!P73</f>
        <v>Drive type</v>
      </c>
      <c r="Q73" s="93">
        <f>TypeListTemplate!Q73</f>
        <v>0</v>
      </c>
      <c r="R73" s="93"/>
      <c r="S73" s="93"/>
      <c r="T73" s="93"/>
      <c r="U73" s="93"/>
      <c r="V73" s="93"/>
      <c r="W73" s="93"/>
      <c r="X73" s="93"/>
      <c r="Y73" s="93"/>
    </row>
    <row r="74" spans="1:25" x14ac:dyDescent="0.2">
      <c r="A74" s="93">
        <f>TypeListTemplate!A74</f>
        <v>0</v>
      </c>
      <c r="B74" s="30">
        <f>TypeListTemplate!B74</f>
        <v>0</v>
      </c>
      <c r="C74" s="122">
        <f>TypeListTemplate!C74</f>
        <v>0</v>
      </c>
      <c r="D74" s="93" t="str">
        <f>TypeListTemplate!D74</f>
        <v xml:space="preserve"> 115 V (1-ph)</v>
      </c>
      <c r="E74" s="93">
        <f>TypeListTemplate!E74</f>
        <v>0</v>
      </c>
      <c r="F74" s="93" t="str">
        <f>TypeListTemplate!F74</f>
        <v xml:space="preserve"> 230 V (1-ph)</v>
      </c>
      <c r="G74" s="93">
        <f>TypeListTemplate!G74</f>
        <v>0</v>
      </c>
      <c r="H74" s="93" t="str">
        <f>TypeListTemplate!H74</f>
        <v xml:space="preserve"> 230 V (3-ph)</v>
      </c>
      <c r="I74" s="93">
        <f>TypeListTemplate!I74</f>
        <v>0</v>
      </c>
      <c r="J74" s="93" t="str">
        <f>TypeListTemplate!J74</f>
        <v xml:space="preserve"> 400 V</v>
      </c>
      <c r="K74" s="93">
        <f>TypeListTemplate!K74</f>
        <v>0</v>
      </c>
      <c r="L74" s="93" t="str">
        <f>TypeListTemplate!L74</f>
        <v xml:space="preserve"> 460 V</v>
      </c>
      <c r="M74" s="93">
        <f>TypeListTemplate!M74</f>
        <v>0</v>
      </c>
      <c r="N74" s="93" t="str">
        <f>TypeListTemplate!N74</f>
        <v xml:space="preserve"> 500 V</v>
      </c>
      <c r="O74" s="93">
        <f>TypeListTemplate!O74</f>
        <v>0</v>
      </c>
      <c r="P74" s="93" t="str">
        <f>TypeListTemplate!P74</f>
        <v xml:space="preserve"> 690 V</v>
      </c>
      <c r="Q74" s="93">
        <f>TypeListTemplate!Q74</f>
        <v>0</v>
      </c>
      <c r="R74" s="93"/>
      <c r="S74" s="93"/>
      <c r="T74" s="93"/>
      <c r="U74" s="93"/>
      <c r="V74" s="93"/>
      <c r="W74" s="93"/>
      <c r="X74" s="93"/>
      <c r="Y74" s="93"/>
    </row>
    <row r="75" spans="1:25" x14ac:dyDescent="0.2">
      <c r="A75" s="93">
        <f>TypeListTemplate!A75</f>
        <v>0</v>
      </c>
      <c r="B75" s="30">
        <f>TypeListTemplate!B75</f>
        <v>0</v>
      </c>
      <c r="C75" s="122">
        <f>TypeListTemplate!C75</f>
        <v>0</v>
      </c>
      <c r="D75" s="93">
        <f>TypeListTemplate!D75</f>
        <v>0</v>
      </c>
      <c r="E75" s="93">
        <f>TypeListTemplate!E75</f>
        <v>0</v>
      </c>
      <c r="F75" s="93">
        <f>TypeListTemplate!F75</f>
        <v>0</v>
      </c>
      <c r="G75" s="93">
        <f>TypeListTemplate!G75</f>
        <v>0</v>
      </c>
      <c r="H75" s="93">
        <f>TypeListTemplate!H75</f>
        <v>0</v>
      </c>
      <c r="I75" s="93">
        <f>TypeListTemplate!I75</f>
        <v>0</v>
      </c>
      <c r="J75" s="93">
        <f>TypeListTemplate!J75</f>
        <v>0</v>
      </c>
      <c r="K75" s="93">
        <f>TypeListTemplate!K75</f>
        <v>0</v>
      </c>
      <c r="L75" s="93">
        <f>TypeListTemplate!L75</f>
        <v>0</v>
      </c>
      <c r="M75" s="93">
        <f>TypeListTemplate!M75</f>
        <v>0</v>
      </c>
      <c r="N75" s="93">
        <f>TypeListTemplate!N75</f>
        <v>0</v>
      </c>
      <c r="O75" s="93">
        <f>TypeListTemplate!O75</f>
        <v>0</v>
      </c>
      <c r="P75" s="93">
        <f>TypeListTemplate!P75</f>
        <v>0</v>
      </c>
      <c r="Q75" s="93">
        <f>TypeListTemplate!Q75</f>
        <v>0</v>
      </c>
      <c r="R75" s="93"/>
      <c r="S75" s="93"/>
      <c r="T75" s="93"/>
      <c r="U75" s="93"/>
      <c r="V75" s="93"/>
      <c r="W75" s="93"/>
      <c r="X75" s="93"/>
      <c r="Y75" s="93"/>
    </row>
    <row r="76" spans="1:25" x14ac:dyDescent="0.2">
      <c r="A76" s="93">
        <f>TypeListTemplate!A76</f>
        <v>0</v>
      </c>
      <c r="B76" s="30">
        <f>TypeListTemplate!B76</f>
        <v>0</v>
      </c>
      <c r="C76" s="122">
        <f>TypeListTemplate!C76</f>
        <v>0</v>
      </c>
      <c r="D76" s="93">
        <f>TypeListTemplate!D76</f>
        <v>0</v>
      </c>
      <c r="E76" s="93">
        <f>TypeListTemplate!E76</f>
        <v>0</v>
      </c>
      <c r="F76" s="93">
        <f>TypeListTemplate!F76</f>
        <v>0</v>
      </c>
      <c r="G76" s="93">
        <f>TypeListTemplate!G76</f>
        <v>0</v>
      </c>
      <c r="H76" s="93">
        <f>TypeListTemplate!H76</f>
        <v>0</v>
      </c>
      <c r="I76" s="93">
        <f>TypeListTemplate!I76</f>
        <v>0</v>
      </c>
      <c r="J76" s="93">
        <f>TypeListTemplate!J76</f>
        <v>0</v>
      </c>
      <c r="K76" s="93">
        <f>TypeListTemplate!K76</f>
        <v>0</v>
      </c>
      <c r="L76" s="93">
        <f>TypeListTemplate!L76</f>
        <v>0</v>
      </c>
      <c r="M76" s="93">
        <f>TypeListTemplate!M76</f>
        <v>0</v>
      </c>
      <c r="N76" s="93">
        <f>TypeListTemplate!N76</f>
        <v>0</v>
      </c>
      <c r="O76" s="93">
        <f>TypeListTemplate!O76</f>
        <v>0</v>
      </c>
      <c r="P76" s="93">
        <f>TypeListTemplate!P76</f>
        <v>0</v>
      </c>
      <c r="Q76" s="93">
        <f>TypeListTemplate!Q76</f>
        <v>0</v>
      </c>
      <c r="R76" s="93"/>
      <c r="S76" s="93"/>
      <c r="T76" s="93"/>
      <c r="U76" s="93"/>
      <c r="V76" s="93"/>
      <c r="W76" s="93"/>
      <c r="X76" s="93"/>
      <c r="Y76" s="93"/>
    </row>
    <row r="77" spans="1:25" x14ac:dyDescent="0.2">
      <c r="A77" s="93">
        <f>TypeListTemplate!A77</f>
        <v>0</v>
      </c>
      <c r="B77" s="30">
        <f>TypeListTemplate!B77</f>
        <v>0</v>
      </c>
      <c r="C77" s="122">
        <f>TypeListTemplate!C77</f>
        <v>0</v>
      </c>
      <c r="D77" s="93">
        <f>TypeListTemplate!D77</f>
        <v>0</v>
      </c>
      <c r="E77" s="93">
        <f>TypeListTemplate!E77</f>
        <v>0</v>
      </c>
      <c r="F77" s="93">
        <f>TypeListTemplate!F77</f>
        <v>0</v>
      </c>
      <c r="G77" s="93">
        <f>TypeListTemplate!G77</f>
        <v>0</v>
      </c>
      <c r="H77" s="93">
        <f>TypeListTemplate!H77</f>
        <v>0</v>
      </c>
      <c r="I77" s="93">
        <f>TypeListTemplate!I77</f>
        <v>0</v>
      </c>
      <c r="J77" s="93">
        <f>TypeListTemplate!J77</f>
        <v>0</v>
      </c>
      <c r="K77" s="93">
        <f>TypeListTemplate!K77</f>
        <v>0</v>
      </c>
      <c r="L77" s="93">
        <f>TypeListTemplate!L77</f>
        <v>0</v>
      </c>
      <c r="M77" s="93">
        <f>TypeListTemplate!M77</f>
        <v>0</v>
      </c>
      <c r="N77" s="93">
        <f>TypeListTemplate!N77</f>
        <v>0</v>
      </c>
      <c r="O77" s="93">
        <f>TypeListTemplate!O77</f>
        <v>0</v>
      </c>
      <c r="P77" s="93">
        <f>TypeListTemplate!P77</f>
        <v>0</v>
      </c>
      <c r="Q77" s="93">
        <f>TypeListTemplate!Q77</f>
        <v>0</v>
      </c>
      <c r="R77" s="93"/>
      <c r="S77" s="93"/>
      <c r="T77" s="93"/>
      <c r="U77" s="93"/>
      <c r="V77" s="93"/>
      <c r="W77" s="93"/>
      <c r="X77" s="93"/>
      <c r="Y77" s="93"/>
    </row>
    <row r="78" spans="1:25" x14ac:dyDescent="0.2">
      <c r="A78" s="93">
        <f>TypeListTemplate!A78</f>
        <v>0</v>
      </c>
      <c r="B78" s="30">
        <f>TypeListTemplate!B78</f>
        <v>0</v>
      </c>
      <c r="C78" s="122">
        <f>TypeListTemplate!C78</f>
        <v>0</v>
      </c>
      <c r="D78" s="93">
        <f>TypeListTemplate!D78</f>
        <v>0</v>
      </c>
      <c r="E78" s="93">
        <f>TypeListTemplate!E78</f>
        <v>0</v>
      </c>
      <c r="F78" s="93">
        <f>TypeListTemplate!F78</f>
        <v>0</v>
      </c>
      <c r="G78" s="93">
        <f>TypeListTemplate!G78</f>
        <v>0</v>
      </c>
      <c r="H78" s="93">
        <f>TypeListTemplate!H78</f>
        <v>0</v>
      </c>
      <c r="I78" s="93">
        <f>TypeListTemplate!I78</f>
        <v>0</v>
      </c>
      <c r="J78" s="93">
        <f>TypeListTemplate!J78</f>
        <v>0</v>
      </c>
      <c r="K78" s="93">
        <f>TypeListTemplate!K78</f>
        <v>0</v>
      </c>
      <c r="L78" s="93">
        <f>TypeListTemplate!L78</f>
        <v>0</v>
      </c>
      <c r="M78" s="93">
        <f>TypeListTemplate!M78</f>
        <v>0</v>
      </c>
      <c r="N78" s="93">
        <f>TypeListTemplate!N78</f>
        <v>0</v>
      </c>
      <c r="O78" s="93">
        <f>TypeListTemplate!O78</f>
        <v>0</v>
      </c>
      <c r="P78" s="93">
        <f>TypeListTemplate!P78</f>
        <v>0</v>
      </c>
      <c r="Q78" s="93">
        <f>TypeListTemplate!Q78</f>
        <v>0</v>
      </c>
      <c r="R78" s="93"/>
      <c r="S78" s="93"/>
      <c r="T78" s="93"/>
      <c r="U78" s="93"/>
      <c r="V78" s="93"/>
      <c r="W78" s="93"/>
      <c r="X78" s="93"/>
      <c r="Y78" s="93"/>
    </row>
    <row r="79" spans="1:25" x14ac:dyDescent="0.2">
      <c r="A79" s="93">
        <f>TypeListTemplate!A79</f>
        <v>0</v>
      </c>
      <c r="B79" s="30">
        <f>TypeListTemplate!B79</f>
        <v>0</v>
      </c>
      <c r="C79" s="122">
        <f>TypeListTemplate!C79</f>
        <v>0</v>
      </c>
      <c r="D79" s="93">
        <f>TypeListTemplate!D79</f>
        <v>0</v>
      </c>
      <c r="E79" s="93">
        <f>TypeListTemplate!E79</f>
        <v>0</v>
      </c>
      <c r="F79" s="93">
        <f>TypeListTemplate!F79</f>
        <v>0</v>
      </c>
      <c r="G79" s="93">
        <f>TypeListTemplate!G79</f>
        <v>0</v>
      </c>
      <c r="H79" s="93">
        <f>TypeListTemplate!H79</f>
        <v>0</v>
      </c>
      <c r="I79" s="93">
        <f>TypeListTemplate!I79</f>
        <v>0</v>
      </c>
      <c r="J79" s="93">
        <f>TypeListTemplate!J79</f>
        <v>0</v>
      </c>
      <c r="K79" s="93">
        <f>TypeListTemplate!K79</f>
        <v>0</v>
      </c>
      <c r="L79" s="93">
        <f>TypeListTemplate!L79</f>
        <v>0</v>
      </c>
      <c r="M79" s="93">
        <f>TypeListTemplate!M79</f>
        <v>0</v>
      </c>
      <c r="N79" s="93">
        <f>TypeListTemplate!N79</f>
        <v>0</v>
      </c>
      <c r="O79" s="93">
        <f>TypeListTemplate!O79</f>
        <v>0</v>
      </c>
      <c r="P79" s="93">
        <f>TypeListTemplate!P79</f>
        <v>0</v>
      </c>
      <c r="Q79" s="93">
        <f>TypeListTemplate!Q79</f>
        <v>0</v>
      </c>
      <c r="R79" s="93"/>
      <c r="S79" s="93"/>
      <c r="T79" s="93"/>
      <c r="U79" s="93"/>
      <c r="V79" s="93"/>
      <c r="W79" s="93"/>
      <c r="X79" s="93"/>
      <c r="Y79" s="93"/>
    </row>
    <row r="80" spans="1:25" x14ac:dyDescent="0.2">
      <c r="A80" s="93">
        <f>TypeListTemplate!A80</f>
        <v>0</v>
      </c>
      <c r="B80" s="30">
        <f>TypeListTemplate!B80</f>
        <v>0</v>
      </c>
      <c r="C80" s="122">
        <f>TypeListTemplate!C80</f>
        <v>0</v>
      </c>
      <c r="D80" s="93">
        <f>TypeListTemplate!D80</f>
        <v>0</v>
      </c>
      <c r="E80" s="93">
        <f>TypeListTemplate!E80</f>
        <v>0</v>
      </c>
      <c r="F80" s="93">
        <f>TypeListTemplate!F80</f>
        <v>0</v>
      </c>
      <c r="G80" s="93">
        <f>TypeListTemplate!G80</f>
        <v>0</v>
      </c>
      <c r="H80" s="93">
        <f>TypeListTemplate!H80</f>
        <v>0</v>
      </c>
      <c r="I80" s="93">
        <f>TypeListTemplate!I80</f>
        <v>0</v>
      </c>
      <c r="J80" s="93">
        <f>TypeListTemplate!J80</f>
        <v>0</v>
      </c>
      <c r="K80" s="93">
        <f>TypeListTemplate!K80</f>
        <v>0</v>
      </c>
      <c r="L80" s="93">
        <f>TypeListTemplate!L80</f>
        <v>0</v>
      </c>
      <c r="M80" s="93">
        <f>TypeListTemplate!M80</f>
        <v>0</v>
      </c>
      <c r="N80" s="93">
        <f>TypeListTemplate!N80</f>
        <v>0</v>
      </c>
      <c r="O80" s="93">
        <f>TypeListTemplate!O80</f>
        <v>0</v>
      </c>
      <c r="P80" s="93">
        <f>TypeListTemplate!P80</f>
        <v>0</v>
      </c>
      <c r="Q80" s="93">
        <f>TypeListTemplate!Q80</f>
        <v>0</v>
      </c>
      <c r="R80" s="93"/>
      <c r="S80" s="93"/>
      <c r="T80" s="93"/>
      <c r="U80" s="93"/>
      <c r="V80" s="93"/>
      <c r="W80" s="93"/>
      <c r="X80" s="93"/>
      <c r="Y80" s="93"/>
    </row>
    <row r="81" spans="1:25" x14ac:dyDescent="0.2">
      <c r="A81" s="93">
        <f>TypeListTemplate!A81</f>
        <v>0</v>
      </c>
      <c r="B81" s="30">
        <f>TypeListTemplate!B81</f>
        <v>0</v>
      </c>
      <c r="C81" s="122">
        <f>TypeListTemplate!C81</f>
        <v>0</v>
      </c>
      <c r="D81" s="93">
        <f>TypeListTemplate!D81</f>
        <v>0</v>
      </c>
      <c r="E81" s="93">
        <f>TypeListTemplate!E81</f>
        <v>0</v>
      </c>
      <c r="F81" s="93">
        <f>TypeListTemplate!F81</f>
        <v>0</v>
      </c>
      <c r="G81" s="93">
        <f>TypeListTemplate!G81</f>
        <v>0</v>
      </c>
      <c r="H81" s="93">
        <f>TypeListTemplate!H81</f>
        <v>0</v>
      </c>
      <c r="I81" s="93">
        <f>TypeListTemplate!I81</f>
        <v>0</v>
      </c>
      <c r="J81" s="93">
        <f>TypeListTemplate!J81</f>
        <v>0</v>
      </c>
      <c r="K81" s="93">
        <f>TypeListTemplate!K81</f>
        <v>0</v>
      </c>
      <c r="L81" s="93">
        <f>TypeListTemplate!L81</f>
        <v>0</v>
      </c>
      <c r="M81" s="93">
        <f>TypeListTemplate!M81</f>
        <v>0</v>
      </c>
      <c r="N81" s="93">
        <f>TypeListTemplate!N81</f>
        <v>0</v>
      </c>
      <c r="O81" s="93">
        <f>TypeListTemplate!O81</f>
        <v>0</v>
      </c>
      <c r="P81" s="93">
        <f>TypeListTemplate!P81</f>
        <v>0</v>
      </c>
      <c r="Q81" s="93">
        <f>TypeListTemplate!Q81</f>
        <v>0</v>
      </c>
      <c r="R81" s="93"/>
      <c r="S81" s="93"/>
      <c r="T81" s="93"/>
      <c r="U81" s="93"/>
      <c r="V81" s="93"/>
      <c r="W81" s="93"/>
      <c r="X81" s="93"/>
      <c r="Y81" s="93"/>
    </row>
    <row r="82" spans="1:25" x14ac:dyDescent="0.2">
      <c r="A82" s="93">
        <f>TypeListTemplate!A82</f>
        <v>0</v>
      </c>
      <c r="B82" s="30">
        <f>TypeListTemplate!B82</f>
        <v>0</v>
      </c>
      <c r="C82" s="122">
        <f>TypeListTemplate!C82</f>
        <v>0</v>
      </c>
      <c r="D82" s="93">
        <f>TypeListTemplate!D82</f>
        <v>0</v>
      </c>
      <c r="E82" s="93">
        <f>TypeListTemplate!E82</f>
        <v>0</v>
      </c>
      <c r="F82" s="93">
        <f>TypeListTemplate!F82</f>
        <v>0</v>
      </c>
      <c r="G82" s="93">
        <f>TypeListTemplate!G82</f>
        <v>0</v>
      </c>
      <c r="H82" s="93">
        <f>TypeListTemplate!H82</f>
        <v>0</v>
      </c>
      <c r="I82" s="93">
        <f>TypeListTemplate!I82</f>
        <v>0</v>
      </c>
      <c r="J82" s="93">
        <f>TypeListTemplate!J82</f>
        <v>0</v>
      </c>
      <c r="K82" s="93">
        <f>TypeListTemplate!K82</f>
        <v>0</v>
      </c>
      <c r="L82" s="93">
        <f>TypeListTemplate!L82</f>
        <v>0</v>
      </c>
      <c r="M82" s="93">
        <f>TypeListTemplate!M82</f>
        <v>0</v>
      </c>
      <c r="N82" s="93">
        <f>TypeListTemplate!N82</f>
        <v>0</v>
      </c>
      <c r="O82" s="93">
        <f>TypeListTemplate!O82</f>
        <v>0</v>
      </c>
      <c r="P82" s="93">
        <f>TypeListTemplate!P82</f>
        <v>0</v>
      </c>
      <c r="Q82" s="93">
        <f>TypeListTemplate!Q82</f>
        <v>0</v>
      </c>
      <c r="R82" s="93"/>
      <c r="S82" s="93"/>
      <c r="T82" s="93"/>
      <c r="U82" s="93"/>
      <c r="V82" s="93"/>
      <c r="W82" s="93"/>
      <c r="X82" s="93"/>
      <c r="Y82" s="93"/>
    </row>
    <row r="83" spans="1:25" x14ac:dyDescent="0.2">
      <c r="A83" s="93">
        <f>TypeListTemplate!A83</f>
        <v>0</v>
      </c>
      <c r="B83" s="30">
        <f>TypeListTemplate!B83</f>
        <v>0</v>
      </c>
      <c r="C83" s="122">
        <f>TypeListTemplate!C83</f>
        <v>0</v>
      </c>
      <c r="D83" s="93">
        <f>TypeListTemplate!D83</f>
        <v>0</v>
      </c>
      <c r="E83" s="93">
        <f>TypeListTemplate!E83</f>
        <v>0</v>
      </c>
      <c r="F83" s="93">
        <f>TypeListTemplate!F83</f>
        <v>0</v>
      </c>
      <c r="G83" s="93">
        <f>TypeListTemplate!G83</f>
        <v>0</v>
      </c>
      <c r="H83" s="93">
        <f>TypeListTemplate!H83</f>
        <v>0</v>
      </c>
      <c r="I83" s="93">
        <f>TypeListTemplate!I83</f>
        <v>0</v>
      </c>
      <c r="J83" s="93">
        <f>TypeListTemplate!J83</f>
        <v>0</v>
      </c>
      <c r="K83" s="93">
        <f>TypeListTemplate!K83</f>
        <v>0</v>
      </c>
      <c r="L83" s="93">
        <f>TypeListTemplate!L83</f>
        <v>0</v>
      </c>
      <c r="M83" s="93">
        <f>TypeListTemplate!M83</f>
        <v>0</v>
      </c>
      <c r="N83" s="93">
        <f>TypeListTemplate!N83</f>
        <v>0</v>
      </c>
      <c r="O83" s="93">
        <f>TypeListTemplate!O83</f>
        <v>0</v>
      </c>
      <c r="P83" s="93">
        <f>TypeListTemplate!P83</f>
        <v>0</v>
      </c>
      <c r="Q83" s="93">
        <f>TypeListTemplate!Q83</f>
        <v>0</v>
      </c>
      <c r="R83" s="93"/>
      <c r="S83" s="93"/>
      <c r="T83" s="93"/>
      <c r="U83" s="93"/>
      <c r="V83" s="93"/>
      <c r="W83" s="93"/>
      <c r="X83" s="93"/>
      <c r="Y83" s="93"/>
    </row>
    <row r="84" spans="1:25" x14ac:dyDescent="0.2">
      <c r="A84" s="93">
        <f>TypeListTemplate!A84</f>
        <v>0</v>
      </c>
      <c r="B84" s="30">
        <f>TypeListTemplate!B84</f>
        <v>0</v>
      </c>
      <c r="C84" s="122">
        <f>TypeListTemplate!C84</f>
        <v>0</v>
      </c>
      <c r="D84" s="93">
        <f>TypeListTemplate!D84</f>
        <v>0</v>
      </c>
      <c r="E84" s="93">
        <f>TypeListTemplate!E84</f>
        <v>0</v>
      </c>
      <c r="F84" s="93">
        <f>TypeListTemplate!F84</f>
        <v>0</v>
      </c>
      <c r="G84" s="93">
        <f>TypeListTemplate!G84</f>
        <v>0</v>
      </c>
      <c r="H84" s="93">
        <f>TypeListTemplate!H84</f>
        <v>0</v>
      </c>
      <c r="I84" s="93">
        <f>TypeListTemplate!I84</f>
        <v>0</v>
      </c>
      <c r="J84" s="93">
        <f>TypeListTemplate!J84</f>
        <v>0</v>
      </c>
      <c r="K84" s="93">
        <f>TypeListTemplate!K84</f>
        <v>0</v>
      </c>
      <c r="L84" s="93">
        <f>TypeListTemplate!L84</f>
        <v>0</v>
      </c>
      <c r="M84" s="93">
        <f>TypeListTemplate!M84</f>
        <v>0</v>
      </c>
      <c r="N84" s="93">
        <f>TypeListTemplate!N84</f>
        <v>0</v>
      </c>
      <c r="O84" s="93">
        <f>TypeListTemplate!O84</f>
        <v>0</v>
      </c>
      <c r="P84" s="93">
        <f>TypeListTemplate!P84</f>
        <v>0</v>
      </c>
      <c r="Q84" s="93">
        <f>TypeListTemplate!Q84</f>
        <v>0</v>
      </c>
      <c r="R84" s="93"/>
      <c r="S84" s="93"/>
      <c r="T84" s="93"/>
      <c r="U84" s="93"/>
      <c r="V84" s="93"/>
      <c r="W84" s="93"/>
      <c r="X84" s="93"/>
      <c r="Y84" s="93"/>
    </row>
    <row r="85" spans="1:25" x14ac:dyDescent="0.2">
      <c r="A85" s="150">
        <f>TypeListTemplate!A85</f>
        <v>0</v>
      </c>
      <c r="B85" s="151">
        <f>TypeListTemplate!B85</f>
        <v>0</v>
      </c>
      <c r="C85" s="122">
        <f>TypeListTemplate!C85</f>
        <v>0</v>
      </c>
      <c r="D85" s="150">
        <f>TypeListTemplate!D85</f>
        <v>0</v>
      </c>
      <c r="E85" s="150">
        <f>TypeListTemplate!E85</f>
        <v>0</v>
      </c>
      <c r="F85" s="150">
        <f>TypeListTemplate!F85</f>
        <v>0</v>
      </c>
      <c r="G85" s="150">
        <f>TypeListTemplate!G85</f>
        <v>0</v>
      </c>
      <c r="H85" s="150">
        <f>TypeListTemplate!H85</f>
        <v>0</v>
      </c>
      <c r="I85" s="150">
        <f>TypeListTemplate!I85</f>
        <v>0</v>
      </c>
      <c r="J85" s="150">
        <f>TypeListTemplate!J85</f>
        <v>0</v>
      </c>
      <c r="K85" s="150">
        <f>TypeListTemplate!K85</f>
        <v>0</v>
      </c>
      <c r="L85" s="150">
        <f>TypeListTemplate!L85</f>
        <v>0</v>
      </c>
      <c r="M85" s="150">
        <f>TypeListTemplate!M85</f>
        <v>0</v>
      </c>
      <c r="N85" s="150">
        <f>TypeListTemplate!N85</f>
        <v>0</v>
      </c>
      <c r="O85" s="150">
        <f>TypeListTemplate!O85</f>
        <v>0</v>
      </c>
      <c r="P85" s="150">
        <f>TypeListTemplate!P85</f>
        <v>0</v>
      </c>
      <c r="Q85" s="150">
        <f>TypeListTemplate!Q85</f>
        <v>0</v>
      </c>
      <c r="R85" s="93"/>
      <c r="S85" s="93"/>
      <c r="T85" s="93"/>
      <c r="U85" s="93"/>
      <c r="V85" s="93"/>
      <c r="W85" s="93"/>
      <c r="X85" s="93"/>
      <c r="Y85" s="93"/>
    </row>
    <row r="86" spans="1:25" x14ac:dyDescent="0.2">
      <c r="A86" s="150">
        <f>TypeListTemplate!A86</f>
        <v>0</v>
      </c>
      <c r="B86" s="151">
        <f>TypeListTemplate!B86</f>
        <v>0</v>
      </c>
      <c r="C86" s="122">
        <f>TypeListTemplate!C86</f>
        <v>0</v>
      </c>
      <c r="D86" s="150">
        <f>TypeListTemplate!D86</f>
        <v>0</v>
      </c>
      <c r="E86" s="150">
        <f>TypeListTemplate!E86</f>
        <v>0</v>
      </c>
      <c r="F86" s="150">
        <f>TypeListTemplate!F86</f>
        <v>0</v>
      </c>
      <c r="G86" s="150">
        <f>TypeListTemplate!G86</f>
        <v>0</v>
      </c>
      <c r="H86" s="150">
        <f>TypeListTemplate!H86</f>
        <v>0</v>
      </c>
      <c r="I86" s="150">
        <f>TypeListTemplate!I86</f>
        <v>0</v>
      </c>
      <c r="J86" s="150">
        <f>TypeListTemplate!J86</f>
        <v>0</v>
      </c>
      <c r="K86" s="150">
        <f>TypeListTemplate!K86</f>
        <v>0</v>
      </c>
      <c r="L86" s="150">
        <f>TypeListTemplate!L86</f>
        <v>0</v>
      </c>
      <c r="M86" s="150">
        <f>TypeListTemplate!M86</f>
        <v>0</v>
      </c>
      <c r="N86" s="150">
        <f>TypeListTemplate!N86</f>
        <v>0</v>
      </c>
      <c r="O86" s="150">
        <f>TypeListTemplate!O86</f>
        <v>0</v>
      </c>
      <c r="P86" s="150">
        <f>TypeListTemplate!P86</f>
        <v>0</v>
      </c>
      <c r="Q86" s="150">
        <f>TypeListTemplate!Q86</f>
        <v>0</v>
      </c>
      <c r="R86" s="93"/>
      <c r="S86" s="93"/>
      <c r="T86" s="93"/>
      <c r="U86" s="93"/>
      <c r="V86" s="93"/>
      <c r="W86" s="93"/>
      <c r="X86" s="93"/>
      <c r="Y86" s="93"/>
    </row>
    <row r="87" spans="1:25" x14ac:dyDescent="0.2">
      <c r="A87" s="150">
        <f>TypeListTemplate!A87</f>
        <v>0</v>
      </c>
      <c r="B87" s="151">
        <f>TypeListTemplate!B87</f>
        <v>0</v>
      </c>
      <c r="C87" s="122">
        <f>TypeListTemplate!C87</f>
        <v>0</v>
      </c>
      <c r="D87" s="150">
        <f>TypeListTemplate!D87</f>
        <v>0</v>
      </c>
      <c r="E87" s="150">
        <f>TypeListTemplate!E87</f>
        <v>0</v>
      </c>
      <c r="F87" s="150">
        <f>TypeListTemplate!F87</f>
        <v>0</v>
      </c>
      <c r="G87" s="150">
        <f>TypeListTemplate!G87</f>
        <v>0</v>
      </c>
      <c r="H87" s="150">
        <f>TypeListTemplate!H87</f>
        <v>0</v>
      </c>
      <c r="I87" s="150">
        <f>TypeListTemplate!I87</f>
        <v>0</v>
      </c>
      <c r="J87" s="150">
        <f>TypeListTemplate!J87</f>
        <v>0</v>
      </c>
      <c r="K87" s="150">
        <f>TypeListTemplate!K87</f>
        <v>0</v>
      </c>
      <c r="L87" s="150">
        <f>TypeListTemplate!L87</f>
        <v>0</v>
      </c>
      <c r="M87" s="150">
        <f>TypeListTemplate!M87</f>
        <v>0</v>
      </c>
      <c r="N87" s="150">
        <f>TypeListTemplate!N87</f>
        <v>0</v>
      </c>
      <c r="O87" s="150">
        <f>TypeListTemplate!O87</f>
        <v>0</v>
      </c>
      <c r="P87" s="150">
        <f>TypeListTemplate!P87</f>
        <v>0</v>
      </c>
      <c r="Q87" s="150">
        <f>TypeListTemplate!Q87</f>
        <v>0</v>
      </c>
      <c r="R87" s="93"/>
      <c r="S87" s="93"/>
      <c r="T87" s="93"/>
      <c r="U87" s="93"/>
      <c r="V87" s="93"/>
      <c r="W87" s="93"/>
      <c r="X87" s="93"/>
      <c r="Y87" s="93"/>
    </row>
    <row r="88" spans="1:25" x14ac:dyDescent="0.2">
      <c r="A88" s="150">
        <f>TypeListTemplate!A88</f>
        <v>0</v>
      </c>
      <c r="B88" s="151">
        <f>TypeListTemplate!B88</f>
        <v>0</v>
      </c>
      <c r="C88" s="122">
        <f>TypeListTemplate!C88</f>
        <v>0</v>
      </c>
      <c r="D88" s="150">
        <f>TypeListTemplate!D88</f>
        <v>0</v>
      </c>
      <c r="E88" s="150">
        <f>TypeListTemplate!E88</f>
        <v>0</v>
      </c>
      <c r="F88" s="150">
        <f>TypeListTemplate!F88</f>
        <v>0</v>
      </c>
      <c r="G88" s="150">
        <f>TypeListTemplate!G88</f>
        <v>0</v>
      </c>
      <c r="H88" s="150">
        <f>TypeListTemplate!H88</f>
        <v>0</v>
      </c>
      <c r="I88" s="150">
        <f>TypeListTemplate!I88</f>
        <v>0</v>
      </c>
      <c r="J88" s="150">
        <f>TypeListTemplate!J88</f>
        <v>0</v>
      </c>
      <c r="K88" s="150">
        <f>TypeListTemplate!K88</f>
        <v>0</v>
      </c>
      <c r="L88" s="150">
        <f>TypeListTemplate!L88</f>
        <v>0</v>
      </c>
      <c r="M88" s="150">
        <f>TypeListTemplate!M88</f>
        <v>0</v>
      </c>
      <c r="N88" s="150">
        <f>TypeListTemplate!N88</f>
        <v>0</v>
      </c>
      <c r="O88" s="150">
        <f>TypeListTemplate!O88</f>
        <v>0</v>
      </c>
      <c r="P88" s="150">
        <f>TypeListTemplate!P88</f>
        <v>0</v>
      </c>
      <c r="Q88" s="150">
        <f>TypeListTemplate!Q88</f>
        <v>0</v>
      </c>
      <c r="R88" s="93"/>
      <c r="S88" s="93"/>
      <c r="T88" s="93"/>
      <c r="U88" s="93"/>
      <c r="V88" s="93"/>
      <c r="W88" s="93"/>
      <c r="X88" s="93"/>
      <c r="Y88" s="93"/>
    </row>
    <row r="89" spans="1:25" x14ac:dyDescent="0.2">
      <c r="A89" s="150">
        <f>TypeListTemplate!A89</f>
        <v>0</v>
      </c>
      <c r="B89" s="151">
        <f>TypeListTemplate!B89</f>
        <v>0</v>
      </c>
      <c r="C89" s="122">
        <f>TypeListTemplate!C89</f>
        <v>0</v>
      </c>
      <c r="D89" s="150">
        <f>TypeListTemplate!D89</f>
        <v>0</v>
      </c>
      <c r="E89" s="150">
        <f>TypeListTemplate!E89</f>
        <v>0</v>
      </c>
      <c r="F89" s="150">
        <f>TypeListTemplate!F89</f>
        <v>0</v>
      </c>
      <c r="G89" s="150">
        <f>TypeListTemplate!G89</f>
        <v>0</v>
      </c>
      <c r="H89" s="150">
        <f>TypeListTemplate!H89</f>
        <v>0</v>
      </c>
      <c r="I89" s="150">
        <f>TypeListTemplate!I89</f>
        <v>0</v>
      </c>
      <c r="J89" s="150">
        <f>TypeListTemplate!J89</f>
        <v>0</v>
      </c>
      <c r="K89" s="150">
        <f>TypeListTemplate!K89</f>
        <v>0</v>
      </c>
      <c r="L89" s="150">
        <f>TypeListTemplate!L89</f>
        <v>0</v>
      </c>
      <c r="M89" s="150">
        <f>TypeListTemplate!M89</f>
        <v>0</v>
      </c>
      <c r="N89" s="150">
        <f>TypeListTemplate!N89</f>
        <v>0</v>
      </c>
      <c r="O89" s="150">
        <f>TypeListTemplate!O89</f>
        <v>0</v>
      </c>
      <c r="P89" s="150">
        <f>TypeListTemplate!P89</f>
        <v>0</v>
      </c>
      <c r="Q89" s="150">
        <f>TypeListTemplate!Q89</f>
        <v>0</v>
      </c>
      <c r="R89" s="93"/>
      <c r="S89" s="93"/>
      <c r="T89" s="93"/>
      <c r="U89" s="93"/>
      <c r="V89" s="93"/>
      <c r="W89" s="93"/>
      <c r="X89" s="93"/>
      <c r="Y89" s="93"/>
    </row>
    <row r="90" spans="1:25" x14ac:dyDescent="0.2">
      <c r="A90" s="150">
        <f>TypeListTemplate!A90</f>
        <v>0</v>
      </c>
      <c r="B90" s="151">
        <f>TypeListTemplate!B90</f>
        <v>0</v>
      </c>
      <c r="C90" s="122">
        <f>TypeListTemplate!C90</f>
        <v>0</v>
      </c>
      <c r="D90" s="150">
        <f>TypeListTemplate!D90</f>
        <v>0</v>
      </c>
      <c r="E90" s="150">
        <f>TypeListTemplate!E90</f>
        <v>0</v>
      </c>
      <c r="F90" s="150">
        <f>TypeListTemplate!F90</f>
        <v>0</v>
      </c>
      <c r="G90" s="150">
        <f>TypeListTemplate!G90</f>
        <v>0</v>
      </c>
      <c r="H90" s="150">
        <f>TypeListTemplate!H90</f>
        <v>0</v>
      </c>
      <c r="I90" s="150">
        <f>TypeListTemplate!I90</f>
        <v>0</v>
      </c>
      <c r="J90" s="150">
        <f>TypeListTemplate!J90</f>
        <v>0</v>
      </c>
      <c r="K90" s="150">
        <f>TypeListTemplate!K90</f>
        <v>0</v>
      </c>
      <c r="L90" s="150">
        <f>TypeListTemplate!L90</f>
        <v>0</v>
      </c>
      <c r="M90" s="150">
        <f>TypeListTemplate!M90</f>
        <v>0</v>
      </c>
      <c r="N90" s="150">
        <f>TypeListTemplate!N90</f>
        <v>0</v>
      </c>
      <c r="O90" s="150">
        <f>TypeListTemplate!O90</f>
        <v>0</v>
      </c>
      <c r="P90" s="150">
        <f>TypeListTemplate!P90</f>
        <v>0</v>
      </c>
      <c r="Q90" s="150">
        <f>TypeListTemplate!Q90</f>
        <v>0</v>
      </c>
      <c r="R90" s="93"/>
      <c r="S90" s="93"/>
      <c r="T90" s="93"/>
      <c r="U90" s="93"/>
      <c r="V90" s="93"/>
      <c r="W90" s="93"/>
      <c r="X90" s="93"/>
      <c r="Y90" s="93"/>
    </row>
    <row r="91" spans="1:25" x14ac:dyDescent="0.2">
      <c r="A91" s="150">
        <f>TypeListTemplate!A91</f>
        <v>0</v>
      </c>
      <c r="B91" s="151">
        <f>TypeListTemplate!B91</f>
        <v>0</v>
      </c>
      <c r="C91" s="122">
        <f>TypeListTemplate!C91</f>
        <v>0</v>
      </c>
      <c r="D91" s="150">
        <f>TypeListTemplate!D91</f>
        <v>0</v>
      </c>
      <c r="E91" s="150">
        <f>TypeListTemplate!E91</f>
        <v>0</v>
      </c>
      <c r="F91" s="150">
        <f>TypeListTemplate!F91</f>
        <v>0</v>
      </c>
      <c r="G91" s="150">
        <f>TypeListTemplate!G91</f>
        <v>0</v>
      </c>
      <c r="H91" s="150">
        <f>TypeListTemplate!H91</f>
        <v>0</v>
      </c>
      <c r="I91" s="150">
        <f>TypeListTemplate!I91</f>
        <v>0</v>
      </c>
      <c r="J91" s="150">
        <f>TypeListTemplate!J91</f>
        <v>0</v>
      </c>
      <c r="K91" s="150">
        <f>TypeListTemplate!K91</f>
        <v>0</v>
      </c>
      <c r="L91" s="150">
        <f>TypeListTemplate!L91</f>
        <v>0</v>
      </c>
      <c r="M91" s="150">
        <f>TypeListTemplate!M91</f>
        <v>0</v>
      </c>
      <c r="N91" s="150">
        <f>TypeListTemplate!N91</f>
        <v>0</v>
      </c>
      <c r="O91" s="150">
        <f>TypeListTemplate!O91</f>
        <v>0</v>
      </c>
      <c r="P91" s="150">
        <f>TypeListTemplate!P91</f>
        <v>0</v>
      </c>
      <c r="Q91" s="150">
        <f>TypeListTemplate!Q91</f>
        <v>0</v>
      </c>
      <c r="R91" s="93"/>
      <c r="S91" s="93"/>
      <c r="T91" s="93"/>
      <c r="U91" s="93"/>
      <c r="V91" s="93"/>
      <c r="W91" s="93"/>
      <c r="X91" s="93"/>
      <c r="Y91" s="93"/>
    </row>
    <row r="92" spans="1:25" x14ac:dyDescent="0.2">
      <c r="A92" s="150">
        <f>TypeListTemplate!A92</f>
        <v>0</v>
      </c>
      <c r="B92" s="151">
        <f>TypeListTemplate!B92</f>
        <v>0</v>
      </c>
      <c r="C92" s="122">
        <f>TypeListTemplate!C92</f>
        <v>0</v>
      </c>
      <c r="D92" s="150">
        <f>TypeListTemplate!D92</f>
        <v>0</v>
      </c>
      <c r="E92" s="150">
        <f>TypeListTemplate!E92</f>
        <v>0</v>
      </c>
      <c r="F92" s="150">
        <f>TypeListTemplate!F92</f>
        <v>0</v>
      </c>
      <c r="G92" s="150">
        <f>TypeListTemplate!G92</f>
        <v>0</v>
      </c>
      <c r="H92" s="150">
        <f>TypeListTemplate!H92</f>
        <v>0</v>
      </c>
      <c r="I92" s="150">
        <f>TypeListTemplate!I92</f>
        <v>0</v>
      </c>
      <c r="J92" s="150">
        <f>TypeListTemplate!J92</f>
        <v>0</v>
      </c>
      <c r="K92" s="150">
        <f>TypeListTemplate!K92</f>
        <v>0</v>
      </c>
      <c r="L92" s="150">
        <f>TypeListTemplate!L92</f>
        <v>0</v>
      </c>
      <c r="M92" s="150">
        <f>TypeListTemplate!M92</f>
        <v>0</v>
      </c>
      <c r="N92" s="150">
        <f>TypeListTemplate!N92</f>
        <v>0</v>
      </c>
      <c r="O92" s="150">
        <f>TypeListTemplate!O92</f>
        <v>0</v>
      </c>
      <c r="P92" s="150">
        <f>TypeListTemplate!P92</f>
        <v>0</v>
      </c>
      <c r="Q92" s="150">
        <f>TypeListTemplate!Q92</f>
        <v>0</v>
      </c>
      <c r="R92" s="93"/>
      <c r="S92" s="93"/>
      <c r="T92" s="93"/>
      <c r="U92" s="93"/>
      <c r="V92" s="93"/>
      <c r="W92" s="93"/>
      <c r="X92" s="93"/>
      <c r="Y92" s="93"/>
    </row>
    <row r="93" spans="1:25" x14ac:dyDescent="0.2">
      <c r="A93" s="150">
        <f>TypeListTemplate!A93</f>
        <v>0</v>
      </c>
      <c r="B93" s="151">
        <f>TypeListTemplate!B93</f>
        <v>0</v>
      </c>
      <c r="C93" s="122">
        <f>TypeListTemplate!C93</f>
        <v>0</v>
      </c>
      <c r="D93" s="150">
        <f>TypeListTemplate!D93</f>
        <v>0</v>
      </c>
      <c r="E93" s="150">
        <f>TypeListTemplate!E93</f>
        <v>0</v>
      </c>
      <c r="F93" s="150">
        <f>TypeListTemplate!F93</f>
        <v>0</v>
      </c>
      <c r="G93" s="150">
        <f>TypeListTemplate!G93</f>
        <v>0</v>
      </c>
      <c r="H93" s="150">
        <f>TypeListTemplate!H93</f>
        <v>0</v>
      </c>
      <c r="I93" s="150">
        <f>TypeListTemplate!I93</f>
        <v>0</v>
      </c>
      <c r="J93" s="150">
        <f>TypeListTemplate!J93</f>
        <v>0</v>
      </c>
      <c r="K93" s="150">
        <f>TypeListTemplate!K93</f>
        <v>0</v>
      </c>
      <c r="L93" s="150">
        <f>TypeListTemplate!L93</f>
        <v>0</v>
      </c>
      <c r="M93" s="150">
        <f>TypeListTemplate!M93</f>
        <v>0</v>
      </c>
      <c r="N93" s="150">
        <f>TypeListTemplate!N93</f>
        <v>0</v>
      </c>
      <c r="O93" s="150">
        <f>TypeListTemplate!O93</f>
        <v>0</v>
      </c>
      <c r="P93" s="150">
        <f>TypeListTemplate!P93</f>
        <v>0</v>
      </c>
      <c r="Q93" s="150">
        <f>TypeListTemplate!Q93</f>
        <v>0</v>
      </c>
      <c r="R93" s="93"/>
      <c r="S93" s="93"/>
      <c r="T93" s="93"/>
      <c r="U93" s="93"/>
      <c r="V93" s="93"/>
      <c r="W93" s="93"/>
      <c r="X93" s="93"/>
      <c r="Y93" s="93"/>
    </row>
    <row r="94" spans="1:25" x14ac:dyDescent="0.2">
      <c r="A94" s="150">
        <f>TypeListTemplate!A94</f>
        <v>0</v>
      </c>
      <c r="B94" s="151">
        <f>TypeListTemplate!B94</f>
        <v>0</v>
      </c>
      <c r="C94" s="122">
        <f>TypeListTemplate!C94</f>
        <v>0</v>
      </c>
      <c r="D94" s="150">
        <f>TypeListTemplate!D94</f>
        <v>0</v>
      </c>
      <c r="E94" s="150">
        <f>TypeListTemplate!E94</f>
        <v>0</v>
      </c>
      <c r="F94" s="150">
        <f>TypeListTemplate!F94</f>
        <v>0</v>
      </c>
      <c r="G94" s="150">
        <f>TypeListTemplate!G94</f>
        <v>0</v>
      </c>
      <c r="H94" s="150">
        <f>TypeListTemplate!H94</f>
        <v>0</v>
      </c>
      <c r="I94" s="150">
        <f>TypeListTemplate!I94</f>
        <v>0</v>
      </c>
      <c r="J94" s="150">
        <f>TypeListTemplate!J94</f>
        <v>0</v>
      </c>
      <c r="K94" s="150">
        <f>TypeListTemplate!K94</f>
        <v>0</v>
      </c>
      <c r="L94" s="150">
        <f>TypeListTemplate!L94</f>
        <v>0</v>
      </c>
      <c r="M94" s="150">
        <f>TypeListTemplate!M94</f>
        <v>0</v>
      </c>
      <c r="N94" s="150">
        <f>TypeListTemplate!N94</f>
        <v>0</v>
      </c>
      <c r="O94" s="150">
        <f>TypeListTemplate!O94</f>
        <v>0</v>
      </c>
      <c r="P94" s="150">
        <f>TypeListTemplate!P94</f>
        <v>0</v>
      </c>
      <c r="Q94" s="150">
        <f>TypeListTemplate!Q94</f>
        <v>0</v>
      </c>
      <c r="R94" s="93"/>
      <c r="S94" s="93"/>
      <c r="T94" s="93"/>
      <c r="U94" s="93"/>
      <c r="V94" s="93"/>
      <c r="W94" s="93"/>
      <c r="X94" s="93"/>
      <c r="Y94" s="93"/>
    </row>
    <row r="95" spans="1:25" x14ac:dyDescent="0.2">
      <c r="A95" s="150">
        <f>TypeListTemplate!A95</f>
        <v>0</v>
      </c>
      <c r="B95" s="151">
        <f>TypeListTemplate!B95</f>
        <v>0</v>
      </c>
      <c r="C95" s="122">
        <f>TypeListTemplate!C95</f>
        <v>0</v>
      </c>
      <c r="D95" s="150">
        <f>TypeListTemplate!D95</f>
        <v>0</v>
      </c>
      <c r="E95" s="150">
        <f>TypeListTemplate!E95</f>
        <v>0</v>
      </c>
      <c r="F95" s="150">
        <f>TypeListTemplate!F95</f>
        <v>0</v>
      </c>
      <c r="G95" s="150">
        <f>TypeListTemplate!G95</f>
        <v>0</v>
      </c>
      <c r="H95" s="150">
        <f>TypeListTemplate!H95</f>
        <v>0</v>
      </c>
      <c r="I95" s="150">
        <f>TypeListTemplate!I95</f>
        <v>0</v>
      </c>
      <c r="J95" s="150">
        <f>TypeListTemplate!J95</f>
        <v>0</v>
      </c>
      <c r="K95" s="150">
        <f>TypeListTemplate!K95</f>
        <v>0</v>
      </c>
      <c r="L95" s="150">
        <f>TypeListTemplate!L95</f>
        <v>0</v>
      </c>
      <c r="M95" s="150">
        <f>TypeListTemplate!M95</f>
        <v>0</v>
      </c>
      <c r="N95" s="150">
        <f>TypeListTemplate!N95</f>
        <v>0</v>
      </c>
      <c r="O95" s="150">
        <f>TypeListTemplate!O95</f>
        <v>0</v>
      </c>
      <c r="P95" s="150">
        <f>TypeListTemplate!P95</f>
        <v>0</v>
      </c>
      <c r="Q95" s="150">
        <f>TypeListTemplate!Q95</f>
        <v>0</v>
      </c>
      <c r="R95" s="93"/>
      <c r="S95" s="93"/>
      <c r="T95" s="93"/>
      <c r="U95" s="93"/>
      <c r="V95" s="93"/>
      <c r="W95" s="93"/>
      <c r="X95" s="93"/>
      <c r="Y95" s="93"/>
    </row>
  </sheetData>
  <pageMargins left="0.75" right="0.75" top="1" bottom="1" header="0.5" footer="0.5"/>
  <pageSetup paperSize="8" scale="5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L25"/>
  <sheetViews>
    <sheetView zoomScale="115" zoomScaleNormal="115" workbookViewId="0">
      <selection activeCell="H28" sqref="H28"/>
    </sheetView>
  </sheetViews>
  <sheetFormatPr defaultRowHeight="12.75" x14ac:dyDescent="0.2"/>
  <cols>
    <col min="1" max="2" width="9.140625" style="9"/>
    <col min="3" max="3" width="13.5703125" style="9" customWidth="1"/>
    <col min="4" max="7" width="9.140625" style="9"/>
    <col min="8" max="8" width="41.85546875" style="9" bestFit="1" customWidth="1"/>
    <col min="9" max="9" width="15.5703125" style="9" bestFit="1" customWidth="1"/>
    <col min="10" max="10" width="19.7109375" style="9" bestFit="1" customWidth="1"/>
    <col min="11" max="11" width="20.140625" style="9" bestFit="1" customWidth="1"/>
    <col min="12" max="12" width="21.140625" style="9" bestFit="1" customWidth="1"/>
    <col min="13" max="258" width="9.140625" style="9"/>
    <col min="259" max="259" width="13.5703125" style="9" customWidth="1"/>
    <col min="260" max="263" width="9.140625" style="9"/>
    <col min="264" max="264" width="41.85546875" style="9" bestFit="1" customWidth="1"/>
    <col min="265" max="265" width="15.5703125" style="9" bestFit="1" customWidth="1"/>
    <col min="266" max="266" width="19.7109375" style="9" bestFit="1" customWidth="1"/>
    <col min="267" max="267" width="20.140625" style="9" bestFit="1" customWidth="1"/>
    <col min="268" max="268" width="21.140625" style="9" bestFit="1" customWidth="1"/>
    <col min="269" max="514" width="9.140625" style="9"/>
    <col min="515" max="515" width="13.5703125" style="9" customWidth="1"/>
    <col min="516" max="519" width="9.140625" style="9"/>
    <col min="520" max="520" width="41.85546875" style="9" bestFit="1" customWidth="1"/>
    <col min="521" max="521" width="15.5703125" style="9" bestFit="1" customWidth="1"/>
    <col min="522" max="522" width="19.7109375" style="9" bestFit="1" customWidth="1"/>
    <col min="523" max="523" width="20.140625" style="9" bestFit="1" customWidth="1"/>
    <col min="524" max="524" width="21.140625" style="9" bestFit="1" customWidth="1"/>
    <col min="525" max="770" width="9.140625" style="9"/>
    <col min="771" max="771" width="13.5703125" style="9" customWidth="1"/>
    <col min="772" max="775" width="9.140625" style="9"/>
    <col min="776" max="776" width="41.85546875" style="9" bestFit="1" customWidth="1"/>
    <col min="777" max="777" width="15.5703125" style="9" bestFit="1" customWidth="1"/>
    <col min="778" max="778" width="19.7109375" style="9" bestFit="1" customWidth="1"/>
    <col min="779" max="779" width="20.140625" style="9" bestFit="1" customWidth="1"/>
    <col min="780" max="780" width="21.140625" style="9" bestFit="1" customWidth="1"/>
    <col min="781" max="1026" width="9.140625" style="9"/>
    <col min="1027" max="1027" width="13.5703125" style="9" customWidth="1"/>
    <col min="1028" max="1031" width="9.140625" style="9"/>
    <col min="1032" max="1032" width="41.85546875" style="9" bestFit="1" customWidth="1"/>
    <col min="1033" max="1033" width="15.5703125" style="9" bestFit="1" customWidth="1"/>
    <col min="1034" max="1034" width="19.7109375" style="9" bestFit="1" customWidth="1"/>
    <col min="1035" max="1035" width="20.140625" style="9" bestFit="1" customWidth="1"/>
    <col min="1036" max="1036" width="21.140625" style="9" bestFit="1" customWidth="1"/>
    <col min="1037" max="1282" width="9.140625" style="9"/>
    <col min="1283" max="1283" width="13.5703125" style="9" customWidth="1"/>
    <col min="1284" max="1287" width="9.140625" style="9"/>
    <col min="1288" max="1288" width="41.85546875" style="9" bestFit="1" customWidth="1"/>
    <col min="1289" max="1289" width="15.5703125" style="9" bestFit="1" customWidth="1"/>
    <col min="1290" max="1290" width="19.7109375" style="9" bestFit="1" customWidth="1"/>
    <col min="1291" max="1291" width="20.140625" style="9" bestFit="1" customWidth="1"/>
    <col min="1292" max="1292" width="21.140625" style="9" bestFit="1" customWidth="1"/>
    <col min="1293" max="1538" width="9.140625" style="9"/>
    <col min="1539" max="1539" width="13.5703125" style="9" customWidth="1"/>
    <col min="1540" max="1543" width="9.140625" style="9"/>
    <col min="1544" max="1544" width="41.85546875" style="9" bestFit="1" customWidth="1"/>
    <col min="1545" max="1545" width="15.5703125" style="9" bestFit="1" customWidth="1"/>
    <col min="1546" max="1546" width="19.7109375" style="9" bestFit="1" customWidth="1"/>
    <col min="1547" max="1547" width="20.140625" style="9" bestFit="1" customWidth="1"/>
    <col min="1548" max="1548" width="21.140625" style="9" bestFit="1" customWidth="1"/>
    <col min="1549" max="1794" width="9.140625" style="9"/>
    <col min="1795" max="1795" width="13.5703125" style="9" customWidth="1"/>
    <col min="1796" max="1799" width="9.140625" style="9"/>
    <col min="1800" max="1800" width="41.85546875" style="9" bestFit="1" customWidth="1"/>
    <col min="1801" max="1801" width="15.5703125" style="9" bestFit="1" customWidth="1"/>
    <col min="1802" max="1802" width="19.7109375" style="9" bestFit="1" customWidth="1"/>
    <col min="1803" max="1803" width="20.140625" style="9" bestFit="1" customWidth="1"/>
    <col min="1804" max="1804" width="21.140625" style="9" bestFit="1" customWidth="1"/>
    <col min="1805" max="2050" width="9.140625" style="9"/>
    <col min="2051" max="2051" width="13.5703125" style="9" customWidth="1"/>
    <col min="2052" max="2055" width="9.140625" style="9"/>
    <col min="2056" max="2056" width="41.85546875" style="9" bestFit="1" customWidth="1"/>
    <col min="2057" max="2057" width="15.5703125" style="9" bestFit="1" customWidth="1"/>
    <col min="2058" max="2058" width="19.7109375" style="9" bestFit="1" customWidth="1"/>
    <col min="2059" max="2059" width="20.140625" style="9" bestFit="1" customWidth="1"/>
    <col min="2060" max="2060" width="21.140625" style="9" bestFit="1" customWidth="1"/>
    <col min="2061" max="2306" width="9.140625" style="9"/>
    <col min="2307" max="2307" width="13.5703125" style="9" customWidth="1"/>
    <col min="2308" max="2311" width="9.140625" style="9"/>
    <col min="2312" max="2312" width="41.85546875" style="9" bestFit="1" customWidth="1"/>
    <col min="2313" max="2313" width="15.5703125" style="9" bestFit="1" customWidth="1"/>
    <col min="2314" max="2314" width="19.7109375" style="9" bestFit="1" customWidth="1"/>
    <col min="2315" max="2315" width="20.140625" style="9" bestFit="1" customWidth="1"/>
    <col min="2316" max="2316" width="21.140625" style="9" bestFit="1" customWidth="1"/>
    <col min="2317" max="2562" width="9.140625" style="9"/>
    <col min="2563" max="2563" width="13.5703125" style="9" customWidth="1"/>
    <col min="2564" max="2567" width="9.140625" style="9"/>
    <col min="2568" max="2568" width="41.85546875" style="9" bestFit="1" customWidth="1"/>
    <col min="2569" max="2569" width="15.5703125" style="9" bestFit="1" customWidth="1"/>
    <col min="2570" max="2570" width="19.7109375" style="9" bestFit="1" customWidth="1"/>
    <col min="2571" max="2571" width="20.140625" style="9" bestFit="1" customWidth="1"/>
    <col min="2572" max="2572" width="21.140625" style="9" bestFit="1" customWidth="1"/>
    <col min="2573" max="2818" width="9.140625" style="9"/>
    <col min="2819" max="2819" width="13.5703125" style="9" customWidth="1"/>
    <col min="2820" max="2823" width="9.140625" style="9"/>
    <col min="2824" max="2824" width="41.85546875" style="9" bestFit="1" customWidth="1"/>
    <col min="2825" max="2825" width="15.5703125" style="9" bestFit="1" customWidth="1"/>
    <col min="2826" max="2826" width="19.7109375" style="9" bestFit="1" customWidth="1"/>
    <col min="2827" max="2827" width="20.140625" style="9" bestFit="1" customWidth="1"/>
    <col min="2828" max="2828" width="21.140625" style="9" bestFit="1" customWidth="1"/>
    <col min="2829" max="3074" width="9.140625" style="9"/>
    <col min="3075" max="3075" width="13.5703125" style="9" customWidth="1"/>
    <col min="3076" max="3079" width="9.140625" style="9"/>
    <col min="3080" max="3080" width="41.85546875" style="9" bestFit="1" customWidth="1"/>
    <col min="3081" max="3081" width="15.5703125" style="9" bestFit="1" customWidth="1"/>
    <col min="3082" max="3082" width="19.7109375" style="9" bestFit="1" customWidth="1"/>
    <col min="3083" max="3083" width="20.140625" style="9" bestFit="1" customWidth="1"/>
    <col min="3084" max="3084" width="21.140625" style="9" bestFit="1" customWidth="1"/>
    <col min="3085" max="3330" width="9.140625" style="9"/>
    <col min="3331" max="3331" width="13.5703125" style="9" customWidth="1"/>
    <col min="3332" max="3335" width="9.140625" style="9"/>
    <col min="3336" max="3336" width="41.85546875" style="9" bestFit="1" customWidth="1"/>
    <col min="3337" max="3337" width="15.5703125" style="9" bestFit="1" customWidth="1"/>
    <col min="3338" max="3338" width="19.7109375" style="9" bestFit="1" customWidth="1"/>
    <col min="3339" max="3339" width="20.140625" style="9" bestFit="1" customWidth="1"/>
    <col min="3340" max="3340" width="21.140625" style="9" bestFit="1" customWidth="1"/>
    <col min="3341" max="3586" width="9.140625" style="9"/>
    <col min="3587" max="3587" width="13.5703125" style="9" customWidth="1"/>
    <col min="3588" max="3591" width="9.140625" style="9"/>
    <col min="3592" max="3592" width="41.85546875" style="9" bestFit="1" customWidth="1"/>
    <col min="3593" max="3593" width="15.5703125" style="9" bestFit="1" customWidth="1"/>
    <col min="3594" max="3594" width="19.7109375" style="9" bestFit="1" customWidth="1"/>
    <col min="3595" max="3595" width="20.140625" style="9" bestFit="1" customWidth="1"/>
    <col min="3596" max="3596" width="21.140625" style="9" bestFit="1" customWidth="1"/>
    <col min="3597" max="3842" width="9.140625" style="9"/>
    <col min="3843" max="3843" width="13.5703125" style="9" customWidth="1"/>
    <col min="3844" max="3847" width="9.140625" style="9"/>
    <col min="3848" max="3848" width="41.85546875" style="9" bestFit="1" customWidth="1"/>
    <col min="3849" max="3849" width="15.5703125" style="9" bestFit="1" customWidth="1"/>
    <col min="3850" max="3850" width="19.7109375" style="9" bestFit="1" customWidth="1"/>
    <col min="3851" max="3851" width="20.140625" style="9" bestFit="1" customWidth="1"/>
    <col min="3852" max="3852" width="21.140625" style="9" bestFit="1" customWidth="1"/>
    <col min="3853" max="4098" width="9.140625" style="9"/>
    <col min="4099" max="4099" width="13.5703125" style="9" customWidth="1"/>
    <col min="4100" max="4103" width="9.140625" style="9"/>
    <col min="4104" max="4104" width="41.85546875" style="9" bestFit="1" customWidth="1"/>
    <col min="4105" max="4105" width="15.5703125" style="9" bestFit="1" customWidth="1"/>
    <col min="4106" max="4106" width="19.7109375" style="9" bestFit="1" customWidth="1"/>
    <col min="4107" max="4107" width="20.140625" style="9" bestFit="1" customWidth="1"/>
    <col min="4108" max="4108" width="21.140625" style="9" bestFit="1" customWidth="1"/>
    <col min="4109" max="4354" width="9.140625" style="9"/>
    <col min="4355" max="4355" width="13.5703125" style="9" customWidth="1"/>
    <col min="4356" max="4359" width="9.140625" style="9"/>
    <col min="4360" max="4360" width="41.85546875" style="9" bestFit="1" customWidth="1"/>
    <col min="4361" max="4361" width="15.5703125" style="9" bestFit="1" customWidth="1"/>
    <col min="4362" max="4362" width="19.7109375" style="9" bestFit="1" customWidth="1"/>
    <col min="4363" max="4363" width="20.140625" style="9" bestFit="1" customWidth="1"/>
    <col min="4364" max="4364" width="21.140625" style="9" bestFit="1" customWidth="1"/>
    <col min="4365" max="4610" width="9.140625" style="9"/>
    <col min="4611" max="4611" width="13.5703125" style="9" customWidth="1"/>
    <col min="4612" max="4615" width="9.140625" style="9"/>
    <col min="4616" max="4616" width="41.85546875" style="9" bestFit="1" customWidth="1"/>
    <col min="4617" max="4617" width="15.5703125" style="9" bestFit="1" customWidth="1"/>
    <col min="4618" max="4618" width="19.7109375" style="9" bestFit="1" customWidth="1"/>
    <col min="4619" max="4619" width="20.140625" style="9" bestFit="1" customWidth="1"/>
    <col min="4620" max="4620" width="21.140625" style="9" bestFit="1" customWidth="1"/>
    <col min="4621" max="4866" width="9.140625" style="9"/>
    <col min="4867" max="4867" width="13.5703125" style="9" customWidth="1"/>
    <col min="4868" max="4871" width="9.140625" style="9"/>
    <col min="4872" max="4872" width="41.85546875" style="9" bestFit="1" customWidth="1"/>
    <col min="4873" max="4873" width="15.5703125" style="9" bestFit="1" customWidth="1"/>
    <col min="4874" max="4874" width="19.7109375" style="9" bestFit="1" customWidth="1"/>
    <col min="4875" max="4875" width="20.140625" style="9" bestFit="1" customWidth="1"/>
    <col min="4876" max="4876" width="21.140625" style="9" bestFit="1" customWidth="1"/>
    <col min="4877" max="5122" width="9.140625" style="9"/>
    <col min="5123" max="5123" width="13.5703125" style="9" customWidth="1"/>
    <col min="5124" max="5127" width="9.140625" style="9"/>
    <col min="5128" max="5128" width="41.85546875" style="9" bestFit="1" customWidth="1"/>
    <col min="5129" max="5129" width="15.5703125" style="9" bestFit="1" customWidth="1"/>
    <col min="5130" max="5130" width="19.7109375" style="9" bestFit="1" customWidth="1"/>
    <col min="5131" max="5131" width="20.140625" style="9" bestFit="1" customWidth="1"/>
    <col min="5132" max="5132" width="21.140625" style="9" bestFit="1" customWidth="1"/>
    <col min="5133" max="5378" width="9.140625" style="9"/>
    <col min="5379" max="5379" width="13.5703125" style="9" customWidth="1"/>
    <col min="5380" max="5383" width="9.140625" style="9"/>
    <col min="5384" max="5384" width="41.85546875" style="9" bestFit="1" customWidth="1"/>
    <col min="5385" max="5385" width="15.5703125" style="9" bestFit="1" customWidth="1"/>
    <col min="5386" max="5386" width="19.7109375" style="9" bestFit="1" customWidth="1"/>
    <col min="5387" max="5387" width="20.140625" style="9" bestFit="1" customWidth="1"/>
    <col min="5388" max="5388" width="21.140625" style="9" bestFit="1" customWidth="1"/>
    <col min="5389" max="5634" width="9.140625" style="9"/>
    <col min="5635" max="5635" width="13.5703125" style="9" customWidth="1"/>
    <col min="5636" max="5639" width="9.140625" style="9"/>
    <col min="5640" max="5640" width="41.85546875" style="9" bestFit="1" customWidth="1"/>
    <col min="5641" max="5641" width="15.5703125" style="9" bestFit="1" customWidth="1"/>
    <col min="5642" max="5642" width="19.7109375" style="9" bestFit="1" customWidth="1"/>
    <col min="5643" max="5643" width="20.140625" style="9" bestFit="1" customWidth="1"/>
    <col min="5644" max="5644" width="21.140625" style="9" bestFit="1" customWidth="1"/>
    <col min="5645" max="5890" width="9.140625" style="9"/>
    <col min="5891" max="5891" width="13.5703125" style="9" customWidth="1"/>
    <col min="5892" max="5895" width="9.140625" style="9"/>
    <col min="5896" max="5896" width="41.85546875" style="9" bestFit="1" customWidth="1"/>
    <col min="5897" max="5897" width="15.5703125" style="9" bestFit="1" customWidth="1"/>
    <col min="5898" max="5898" width="19.7109375" style="9" bestFit="1" customWidth="1"/>
    <col min="5899" max="5899" width="20.140625" style="9" bestFit="1" customWidth="1"/>
    <col min="5900" max="5900" width="21.140625" style="9" bestFit="1" customWidth="1"/>
    <col min="5901" max="6146" width="9.140625" style="9"/>
    <col min="6147" max="6147" width="13.5703125" style="9" customWidth="1"/>
    <col min="6148" max="6151" width="9.140625" style="9"/>
    <col min="6152" max="6152" width="41.85546875" style="9" bestFit="1" customWidth="1"/>
    <col min="6153" max="6153" width="15.5703125" style="9" bestFit="1" customWidth="1"/>
    <col min="6154" max="6154" width="19.7109375" style="9" bestFit="1" customWidth="1"/>
    <col min="6155" max="6155" width="20.140625" style="9" bestFit="1" customWidth="1"/>
    <col min="6156" max="6156" width="21.140625" style="9" bestFit="1" customWidth="1"/>
    <col min="6157" max="6402" width="9.140625" style="9"/>
    <col min="6403" max="6403" width="13.5703125" style="9" customWidth="1"/>
    <col min="6404" max="6407" width="9.140625" style="9"/>
    <col min="6408" max="6408" width="41.85546875" style="9" bestFit="1" customWidth="1"/>
    <col min="6409" max="6409" width="15.5703125" style="9" bestFit="1" customWidth="1"/>
    <col min="6410" max="6410" width="19.7109375" style="9" bestFit="1" customWidth="1"/>
    <col min="6411" max="6411" width="20.140625" style="9" bestFit="1" customWidth="1"/>
    <col min="6412" max="6412" width="21.140625" style="9" bestFit="1" customWidth="1"/>
    <col min="6413" max="6658" width="9.140625" style="9"/>
    <col min="6659" max="6659" width="13.5703125" style="9" customWidth="1"/>
    <col min="6660" max="6663" width="9.140625" style="9"/>
    <col min="6664" max="6664" width="41.85546875" style="9" bestFit="1" customWidth="1"/>
    <col min="6665" max="6665" width="15.5703125" style="9" bestFit="1" customWidth="1"/>
    <col min="6666" max="6666" width="19.7109375" style="9" bestFit="1" customWidth="1"/>
    <col min="6667" max="6667" width="20.140625" style="9" bestFit="1" customWidth="1"/>
    <col min="6668" max="6668" width="21.140625" style="9" bestFit="1" customWidth="1"/>
    <col min="6669" max="6914" width="9.140625" style="9"/>
    <col min="6915" max="6915" width="13.5703125" style="9" customWidth="1"/>
    <col min="6916" max="6919" width="9.140625" style="9"/>
    <col min="6920" max="6920" width="41.85546875" style="9" bestFit="1" customWidth="1"/>
    <col min="6921" max="6921" width="15.5703125" style="9" bestFit="1" customWidth="1"/>
    <col min="6922" max="6922" width="19.7109375" style="9" bestFit="1" customWidth="1"/>
    <col min="6923" max="6923" width="20.140625" style="9" bestFit="1" customWidth="1"/>
    <col min="6924" max="6924" width="21.140625" style="9" bestFit="1" customWidth="1"/>
    <col min="6925" max="7170" width="9.140625" style="9"/>
    <col min="7171" max="7171" width="13.5703125" style="9" customWidth="1"/>
    <col min="7172" max="7175" width="9.140625" style="9"/>
    <col min="7176" max="7176" width="41.85546875" style="9" bestFit="1" customWidth="1"/>
    <col min="7177" max="7177" width="15.5703125" style="9" bestFit="1" customWidth="1"/>
    <col min="7178" max="7178" width="19.7109375" style="9" bestFit="1" customWidth="1"/>
    <col min="7179" max="7179" width="20.140625" style="9" bestFit="1" customWidth="1"/>
    <col min="7180" max="7180" width="21.140625" style="9" bestFit="1" customWidth="1"/>
    <col min="7181" max="7426" width="9.140625" style="9"/>
    <col min="7427" max="7427" width="13.5703125" style="9" customWidth="1"/>
    <col min="7428" max="7431" width="9.140625" style="9"/>
    <col min="7432" max="7432" width="41.85546875" style="9" bestFit="1" customWidth="1"/>
    <col min="7433" max="7433" width="15.5703125" style="9" bestFit="1" customWidth="1"/>
    <col min="7434" max="7434" width="19.7109375" style="9" bestFit="1" customWidth="1"/>
    <col min="7435" max="7435" width="20.140625" style="9" bestFit="1" customWidth="1"/>
    <col min="7436" max="7436" width="21.140625" style="9" bestFit="1" customWidth="1"/>
    <col min="7437" max="7682" width="9.140625" style="9"/>
    <col min="7683" max="7683" width="13.5703125" style="9" customWidth="1"/>
    <col min="7684" max="7687" width="9.140625" style="9"/>
    <col min="7688" max="7688" width="41.85546875" style="9" bestFit="1" customWidth="1"/>
    <col min="7689" max="7689" width="15.5703125" style="9" bestFit="1" customWidth="1"/>
    <col min="7690" max="7690" width="19.7109375" style="9" bestFit="1" customWidth="1"/>
    <col min="7691" max="7691" width="20.140625" style="9" bestFit="1" customWidth="1"/>
    <col min="7692" max="7692" width="21.140625" style="9" bestFit="1" customWidth="1"/>
    <col min="7693" max="7938" width="9.140625" style="9"/>
    <col min="7939" max="7939" width="13.5703125" style="9" customWidth="1"/>
    <col min="7940" max="7943" width="9.140625" style="9"/>
    <col min="7944" max="7944" width="41.85546875" style="9" bestFit="1" customWidth="1"/>
    <col min="7945" max="7945" width="15.5703125" style="9" bestFit="1" customWidth="1"/>
    <col min="7946" max="7946" width="19.7109375" style="9" bestFit="1" customWidth="1"/>
    <col min="7947" max="7947" width="20.140625" style="9" bestFit="1" customWidth="1"/>
    <col min="7948" max="7948" width="21.140625" style="9" bestFit="1" customWidth="1"/>
    <col min="7949" max="8194" width="9.140625" style="9"/>
    <col min="8195" max="8195" width="13.5703125" style="9" customWidth="1"/>
    <col min="8196" max="8199" width="9.140625" style="9"/>
    <col min="8200" max="8200" width="41.85546875" style="9" bestFit="1" customWidth="1"/>
    <col min="8201" max="8201" width="15.5703125" style="9" bestFit="1" customWidth="1"/>
    <col min="8202" max="8202" width="19.7109375" style="9" bestFit="1" customWidth="1"/>
    <col min="8203" max="8203" width="20.140625" style="9" bestFit="1" customWidth="1"/>
    <col min="8204" max="8204" width="21.140625" style="9" bestFit="1" customWidth="1"/>
    <col min="8205" max="8450" width="9.140625" style="9"/>
    <col min="8451" max="8451" width="13.5703125" style="9" customWidth="1"/>
    <col min="8452" max="8455" width="9.140625" style="9"/>
    <col min="8456" max="8456" width="41.85546875" style="9" bestFit="1" customWidth="1"/>
    <col min="8457" max="8457" width="15.5703125" style="9" bestFit="1" customWidth="1"/>
    <col min="8458" max="8458" width="19.7109375" style="9" bestFit="1" customWidth="1"/>
    <col min="8459" max="8459" width="20.140625" style="9" bestFit="1" customWidth="1"/>
    <col min="8460" max="8460" width="21.140625" style="9" bestFit="1" customWidth="1"/>
    <col min="8461" max="8706" width="9.140625" style="9"/>
    <col min="8707" max="8707" width="13.5703125" style="9" customWidth="1"/>
    <col min="8708" max="8711" width="9.140625" style="9"/>
    <col min="8712" max="8712" width="41.85546875" style="9" bestFit="1" customWidth="1"/>
    <col min="8713" max="8713" width="15.5703125" style="9" bestFit="1" customWidth="1"/>
    <col min="8714" max="8714" width="19.7109375" style="9" bestFit="1" customWidth="1"/>
    <col min="8715" max="8715" width="20.140625" style="9" bestFit="1" customWidth="1"/>
    <col min="8716" max="8716" width="21.140625" style="9" bestFit="1" customWidth="1"/>
    <col min="8717" max="8962" width="9.140625" style="9"/>
    <col min="8963" max="8963" width="13.5703125" style="9" customWidth="1"/>
    <col min="8964" max="8967" width="9.140625" style="9"/>
    <col min="8968" max="8968" width="41.85546875" style="9" bestFit="1" customWidth="1"/>
    <col min="8969" max="8969" width="15.5703125" style="9" bestFit="1" customWidth="1"/>
    <col min="8970" max="8970" width="19.7109375" style="9" bestFit="1" customWidth="1"/>
    <col min="8971" max="8971" width="20.140625" style="9" bestFit="1" customWidth="1"/>
    <col min="8972" max="8972" width="21.140625" style="9" bestFit="1" customWidth="1"/>
    <col min="8973" max="9218" width="9.140625" style="9"/>
    <col min="9219" max="9219" width="13.5703125" style="9" customWidth="1"/>
    <col min="9220" max="9223" width="9.140625" style="9"/>
    <col min="9224" max="9224" width="41.85546875" style="9" bestFit="1" customWidth="1"/>
    <col min="9225" max="9225" width="15.5703125" style="9" bestFit="1" customWidth="1"/>
    <col min="9226" max="9226" width="19.7109375" style="9" bestFit="1" customWidth="1"/>
    <col min="9227" max="9227" width="20.140625" style="9" bestFit="1" customWidth="1"/>
    <col min="9228" max="9228" width="21.140625" style="9" bestFit="1" customWidth="1"/>
    <col min="9229" max="9474" width="9.140625" style="9"/>
    <col min="9475" max="9475" width="13.5703125" style="9" customWidth="1"/>
    <col min="9476" max="9479" width="9.140625" style="9"/>
    <col min="9480" max="9480" width="41.85546875" style="9" bestFit="1" customWidth="1"/>
    <col min="9481" max="9481" width="15.5703125" style="9" bestFit="1" customWidth="1"/>
    <col min="9482" max="9482" width="19.7109375" style="9" bestFit="1" customWidth="1"/>
    <col min="9483" max="9483" width="20.140625" style="9" bestFit="1" customWidth="1"/>
    <col min="9484" max="9484" width="21.140625" style="9" bestFit="1" customWidth="1"/>
    <col min="9485" max="9730" width="9.140625" style="9"/>
    <col min="9731" max="9731" width="13.5703125" style="9" customWidth="1"/>
    <col min="9732" max="9735" width="9.140625" style="9"/>
    <col min="9736" max="9736" width="41.85546875" style="9" bestFit="1" customWidth="1"/>
    <col min="9737" max="9737" width="15.5703125" style="9" bestFit="1" customWidth="1"/>
    <col min="9738" max="9738" width="19.7109375" style="9" bestFit="1" customWidth="1"/>
    <col min="9739" max="9739" width="20.140625" style="9" bestFit="1" customWidth="1"/>
    <col min="9740" max="9740" width="21.140625" style="9" bestFit="1" customWidth="1"/>
    <col min="9741" max="9986" width="9.140625" style="9"/>
    <col min="9987" max="9987" width="13.5703125" style="9" customWidth="1"/>
    <col min="9988" max="9991" width="9.140625" style="9"/>
    <col min="9992" max="9992" width="41.85546875" style="9" bestFit="1" customWidth="1"/>
    <col min="9993" max="9993" width="15.5703125" style="9" bestFit="1" customWidth="1"/>
    <col min="9994" max="9994" width="19.7109375" style="9" bestFit="1" customWidth="1"/>
    <col min="9995" max="9995" width="20.140625" style="9" bestFit="1" customWidth="1"/>
    <col min="9996" max="9996" width="21.140625" style="9" bestFit="1" customWidth="1"/>
    <col min="9997" max="10242" width="9.140625" style="9"/>
    <col min="10243" max="10243" width="13.5703125" style="9" customWidth="1"/>
    <col min="10244" max="10247" width="9.140625" style="9"/>
    <col min="10248" max="10248" width="41.85546875" style="9" bestFit="1" customWidth="1"/>
    <col min="10249" max="10249" width="15.5703125" style="9" bestFit="1" customWidth="1"/>
    <col min="10250" max="10250" width="19.7109375" style="9" bestFit="1" customWidth="1"/>
    <col min="10251" max="10251" width="20.140625" style="9" bestFit="1" customWidth="1"/>
    <col min="10252" max="10252" width="21.140625" style="9" bestFit="1" customWidth="1"/>
    <col min="10253" max="10498" width="9.140625" style="9"/>
    <col min="10499" max="10499" width="13.5703125" style="9" customWidth="1"/>
    <col min="10500" max="10503" width="9.140625" style="9"/>
    <col min="10504" max="10504" width="41.85546875" style="9" bestFit="1" customWidth="1"/>
    <col min="10505" max="10505" width="15.5703125" style="9" bestFit="1" customWidth="1"/>
    <col min="10506" max="10506" width="19.7109375" style="9" bestFit="1" customWidth="1"/>
    <col min="10507" max="10507" width="20.140625" style="9" bestFit="1" customWidth="1"/>
    <col min="10508" max="10508" width="21.140625" style="9" bestFit="1" customWidth="1"/>
    <col min="10509" max="10754" width="9.140625" style="9"/>
    <col min="10755" max="10755" width="13.5703125" style="9" customWidth="1"/>
    <col min="10756" max="10759" width="9.140625" style="9"/>
    <col min="10760" max="10760" width="41.85546875" style="9" bestFit="1" customWidth="1"/>
    <col min="10761" max="10761" width="15.5703125" style="9" bestFit="1" customWidth="1"/>
    <col min="10762" max="10762" width="19.7109375" style="9" bestFit="1" customWidth="1"/>
    <col min="10763" max="10763" width="20.140625" style="9" bestFit="1" customWidth="1"/>
    <col min="10764" max="10764" width="21.140625" style="9" bestFit="1" customWidth="1"/>
    <col min="10765" max="11010" width="9.140625" style="9"/>
    <col min="11011" max="11011" width="13.5703125" style="9" customWidth="1"/>
    <col min="11012" max="11015" width="9.140625" style="9"/>
    <col min="11016" max="11016" width="41.85546875" style="9" bestFit="1" customWidth="1"/>
    <col min="11017" max="11017" width="15.5703125" style="9" bestFit="1" customWidth="1"/>
    <col min="11018" max="11018" width="19.7109375" style="9" bestFit="1" customWidth="1"/>
    <col min="11019" max="11019" width="20.140625" style="9" bestFit="1" customWidth="1"/>
    <col min="11020" max="11020" width="21.140625" style="9" bestFit="1" customWidth="1"/>
    <col min="11021" max="11266" width="9.140625" style="9"/>
    <col min="11267" max="11267" width="13.5703125" style="9" customWidth="1"/>
    <col min="11268" max="11271" width="9.140625" style="9"/>
    <col min="11272" max="11272" width="41.85546875" style="9" bestFit="1" customWidth="1"/>
    <col min="11273" max="11273" width="15.5703125" style="9" bestFit="1" customWidth="1"/>
    <col min="11274" max="11274" width="19.7109375" style="9" bestFit="1" customWidth="1"/>
    <col min="11275" max="11275" width="20.140625" style="9" bestFit="1" customWidth="1"/>
    <col min="11276" max="11276" width="21.140625" style="9" bestFit="1" customWidth="1"/>
    <col min="11277" max="11522" width="9.140625" style="9"/>
    <col min="11523" max="11523" width="13.5703125" style="9" customWidth="1"/>
    <col min="11524" max="11527" width="9.140625" style="9"/>
    <col min="11528" max="11528" width="41.85546875" style="9" bestFit="1" customWidth="1"/>
    <col min="11529" max="11529" width="15.5703125" style="9" bestFit="1" customWidth="1"/>
    <col min="11530" max="11530" width="19.7109375" style="9" bestFit="1" customWidth="1"/>
    <col min="11531" max="11531" width="20.140625" style="9" bestFit="1" customWidth="1"/>
    <col min="11532" max="11532" width="21.140625" style="9" bestFit="1" customWidth="1"/>
    <col min="11533" max="11778" width="9.140625" style="9"/>
    <col min="11779" max="11779" width="13.5703125" style="9" customWidth="1"/>
    <col min="11780" max="11783" width="9.140625" style="9"/>
    <col min="11784" max="11784" width="41.85546875" style="9" bestFit="1" customWidth="1"/>
    <col min="11785" max="11785" width="15.5703125" style="9" bestFit="1" customWidth="1"/>
    <col min="11786" max="11786" width="19.7109375" style="9" bestFit="1" customWidth="1"/>
    <col min="11787" max="11787" width="20.140625" style="9" bestFit="1" customWidth="1"/>
    <col min="11788" max="11788" width="21.140625" style="9" bestFit="1" customWidth="1"/>
    <col min="11789" max="12034" width="9.140625" style="9"/>
    <col min="12035" max="12035" width="13.5703125" style="9" customWidth="1"/>
    <col min="12036" max="12039" width="9.140625" style="9"/>
    <col min="12040" max="12040" width="41.85546875" style="9" bestFit="1" customWidth="1"/>
    <col min="12041" max="12041" width="15.5703125" style="9" bestFit="1" customWidth="1"/>
    <col min="12042" max="12042" width="19.7109375" style="9" bestFit="1" customWidth="1"/>
    <col min="12043" max="12043" width="20.140625" style="9" bestFit="1" customWidth="1"/>
    <col min="12044" max="12044" width="21.140625" style="9" bestFit="1" customWidth="1"/>
    <col min="12045" max="12290" width="9.140625" style="9"/>
    <col min="12291" max="12291" width="13.5703125" style="9" customWidth="1"/>
    <col min="12292" max="12295" width="9.140625" style="9"/>
    <col min="12296" max="12296" width="41.85546875" style="9" bestFit="1" customWidth="1"/>
    <col min="12297" max="12297" width="15.5703125" style="9" bestFit="1" customWidth="1"/>
    <col min="12298" max="12298" width="19.7109375" style="9" bestFit="1" customWidth="1"/>
    <col min="12299" max="12299" width="20.140625" style="9" bestFit="1" customWidth="1"/>
    <col min="12300" max="12300" width="21.140625" style="9" bestFit="1" customWidth="1"/>
    <col min="12301" max="12546" width="9.140625" style="9"/>
    <col min="12547" max="12547" width="13.5703125" style="9" customWidth="1"/>
    <col min="12548" max="12551" width="9.140625" style="9"/>
    <col min="12552" max="12552" width="41.85546875" style="9" bestFit="1" customWidth="1"/>
    <col min="12553" max="12553" width="15.5703125" style="9" bestFit="1" customWidth="1"/>
    <col min="12554" max="12554" width="19.7109375" style="9" bestFit="1" customWidth="1"/>
    <col min="12555" max="12555" width="20.140625" style="9" bestFit="1" customWidth="1"/>
    <col min="12556" max="12556" width="21.140625" style="9" bestFit="1" customWidth="1"/>
    <col min="12557" max="12802" width="9.140625" style="9"/>
    <col min="12803" max="12803" width="13.5703125" style="9" customWidth="1"/>
    <col min="12804" max="12807" width="9.140625" style="9"/>
    <col min="12808" max="12808" width="41.85546875" style="9" bestFit="1" customWidth="1"/>
    <col min="12809" max="12809" width="15.5703125" style="9" bestFit="1" customWidth="1"/>
    <col min="12810" max="12810" width="19.7109375" style="9" bestFit="1" customWidth="1"/>
    <col min="12811" max="12811" width="20.140625" style="9" bestFit="1" customWidth="1"/>
    <col min="12812" max="12812" width="21.140625" style="9" bestFit="1" customWidth="1"/>
    <col min="12813" max="13058" width="9.140625" style="9"/>
    <col min="13059" max="13059" width="13.5703125" style="9" customWidth="1"/>
    <col min="13060" max="13063" width="9.140625" style="9"/>
    <col min="13064" max="13064" width="41.85546875" style="9" bestFit="1" customWidth="1"/>
    <col min="13065" max="13065" width="15.5703125" style="9" bestFit="1" customWidth="1"/>
    <col min="13066" max="13066" width="19.7109375" style="9" bestFit="1" customWidth="1"/>
    <col min="13067" max="13067" width="20.140625" style="9" bestFit="1" customWidth="1"/>
    <col min="13068" max="13068" width="21.140625" style="9" bestFit="1" customWidth="1"/>
    <col min="13069" max="13314" width="9.140625" style="9"/>
    <col min="13315" max="13315" width="13.5703125" style="9" customWidth="1"/>
    <col min="13316" max="13319" width="9.140625" style="9"/>
    <col min="13320" max="13320" width="41.85546875" style="9" bestFit="1" customWidth="1"/>
    <col min="13321" max="13321" width="15.5703125" style="9" bestFit="1" customWidth="1"/>
    <col min="13322" max="13322" width="19.7109375" style="9" bestFit="1" customWidth="1"/>
    <col min="13323" max="13323" width="20.140625" style="9" bestFit="1" customWidth="1"/>
    <col min="13324" max="13324" width="21.140625" style="9" bestFit="1" customWidth="1"/>
    <col min="13325" max="13570" width="9.140625" style="9"/>
    <col min="13571" max="13571" width="13.5703125" style="9" customWidth="1"/>
    <col min="13572" max="13575" width="9.140625" style="9"/>
    <col min="13576" max="13576" width="41.85546875" style="9" bestFit="1" customWidth="1"/>
    <col min="13577" max="13577" width="15.5703125" style="9" bestFit="1" customWidth="1"/>
    <col min="13578" max="13578" width="19.7109375" style="9" bestFit="1" customWidth="1"/>
    <col min="13579" max="13579" width="20.140625" style="9" bestFit="1" customWidth="1"/>
    <col min="13580" max="13580" width="21.140625" style="9" bestFit="1" customWidth="1"/>
    <col min="13581" max="13826" width="9.140625" style="9"/>
    <col min="13827" max="13827" width="13.5703125" style="9" customWidth="1"/>
    <col min="13828" max="13831" width="9.140625" style="9"/>
    <col min="13832" max="13832" width="41.85546875" style="9" bestFit="1" customWidth="1"/>
    <col min="13833" max="13833" width="15.5703125" style="9" bestFit="1" customWidth="1"/>
    <col min="13834" max="13834" width="19.7109375" style="9" bestFit="1" customWidth="1"/>
    <col min="13835" max="13835" width="20.140625" style="9" bestFit="1" customWidth="1"/>
    <col min="13836" max="13836" width="21.140625" style="9" bestFit="1" customWidth="1"/>
    <col min="13837" max="14082" width="9.140625" style="9"/>
    <col min="14083" max="14083" width="13.5703125" style="9" customWidth="1"/>
    <col min="14084" max="14087" width="9.140625" style="9"/>
    <col min="14088" max="14088" width="41.85546875" style="9" bestFit="1" customWidth="1"/>
    <col min="14089" max="14089" width="15.5703125" style="9" bestFit="1" customWidth="1"/>
    <col min="14090" max="14090" width="19.7109375" style="9" bestFit="1" customWidth="1"/>
    <col min="14091" max="14091" width="20.140625" style="9" bestFit="1" customWidth="1"/>
    <col min="14092" max="14092" width="21.140625" style="9" bestFit="1" customWidth="1"/>
    <col min="14093" max="14338" width="9.140625" style="9"/>
    <col min="14339" max="14339" width="13.5703125" style="9" customWidth="1"/>
    <col min="14340" max="14343" width="9.140625" style="9"/>
    <col min="14344" max="14344" width="41.85546875" style="9" bestFit="1" customWidth="1"/>
    <col min="14345" max="14345" width="15.5703125" style="9" bestFit="1" customWidth="1"/>
    <col min="14346" max="14346" width="19.7109375" style="9" bestFit="1" customWidth="1"/>
    <col min="14347" max="14347" width="20.140625" style="9" bestFit="1" customWidth="1"/>
    <col min="14348" max="14348" width="21.140625" style="9" bestFit="1" customWidth="1"/>
    <col min="14349" max="14594" width="9.140625" style="9"/>
    <col min="14595" max="14595" width="13.5703125" style="9" customWidth="1"/>
    <col min="14596" max="14599" width="9.140625" style="9"/>
    <col min="14600" max="14600" width="41.85546875" style="9" bestFit="1" customWidth="1"/>
    <col min="14601" max="14601" width="15.5703125" style="9" bestFit="1" customWidth="1"/>
    <col min="14602" max="14602" width="19.7109375" style="9" bestFit="1" customWidth="1"/>
    <col min="14603" max="14603" width="20.140625" style="9" bestFit="1" customWidth="1"/>
    <col min="14604" max="14604" width="21.140625" style="9" bestFit="1" customWidth="1"/>
    <col min="14605" max="14850" width="9.140625" style="9"/>
    <col min="14851" max="14851" width="13.5703125" style="9" customWidth="1"/>
    <col min="14852" max="14855" width="9.140625" style="9"/>
    <col min="14856" max="14856" width="41.85546875" style="9" bestFit="1" customWidth="1"/>
    <col min="14857" max="14857" width="15.5703125" style="9" bestFit="1" customWidth="1"/>
    <col min="14858" max="14858" width="19.7109375" style="9" bestFit="1" customWidth="1"/>
    <col min="14859" max="14859" width="20.140625" style="9" bestFit="1" customWidth="1"/>
    <col min="14860" max="14860" width="21.140625" style="9" bestFit="1" customWidth="1"/>
    <col min="14861" max="15106" width="9.140625" style="9"/>
    <col min="15107" max="15107" width="13.5703125" style="9" customWidth="1"/>
    <col min="15108" max="15111" width="9.140625" style="9"/>
    <col min="15112" max="15112" width="41.85546875" style="9" bestFit="1" customWidth="1"/>
    <col min="15113" max="15113" width="15.5703125" style="9" bestFit="1" customWidth="1"/>
    <col min="15114" max="15114" width="19.7109375" style="9" bestFit="1" customWidth="1"/>
    <col min="15115" max="15115" width="20.140625" style="9" bestFit="1" customWidth="1"/>
    <col min="15116" max="15116" width="21.140625" style="9" bestFit="1" customWidth="1"/>
    <col min="15117" max="15362" width="9.140625" style="9"/>
    <col min="15363" max="15363" width="13.5703125" style="9" customWidth="1"/>
    <col min="15364" max="15367" width="9.140625" style="9"/>
    <col min="15368" max="15368" width="41.85546875" style="9" bestFit="1" customWidth="1"/>
    <col min="15369" max="15369" width="15.5703125" style="9" bestFit="1" customWidth="1"/>
    <col min="15370" max="15370" width="19.7109375" style="9" bestFit="1" customWidth="1"/>
    <col min="15371" max="15371" width="20.140625" style="9" bestFit="1" customWidth="1"/>
    <col min="15372" max="15372" width="21.140625" style="9" bestFit="1" customWidth="1"/>
    <col min="15373" max="15618" width="9.140625" style="9"/>
    <col min="15619" max="15619" width="13.5703125" style="9" customWidth="1"/>
    <col min="15620" max="15623" width="9.140625" style="9"/>
    <col min="15624" max="15624" width="41.85546875" style="9" bestFit="1" customWidth="1"/>
    <col min="15625" max="15625" width="15.5703125" style="9" bestFit="1" customWidth="1"/>
    <col min="15626" max="15626" width="19.7109375" style="9" bestFit="1" customWidth="1"/>
    <col min="15627" max="15627" width="20.140625" style="9" bestFit="1" customWidth="1"/>
    <col min="15628" max="15628" width="21.140625" style="9" bestFit="1" customWidth="1"/>
    <col min="15629" max="15874" width="9.140625" style="9"/>
    <col min="15875" max="15875" width="13.5703125" style="9" customWidth="1"/>
    <col min="15876" max="15879" width="9.140625" style="9"/>
    <col min="15880" max="15880" width="41.85546875" style="9" bestFit="1" customWidth="1"/>
    <col min="15881" max="15881" width="15.5703125" style="9" bestFit="1" customWidth="1"/>
    <col min="15882" max="15882" width="19.7109375" style="9" bestFit="1" customWidth="1"/>
    <col min="15883" max="15883" width="20.140625" style="9" bestFit="1" customWidth="1"/>
    <col min="15884" max="15884" width="21.140625" style="9" bestFit="1" customWidth="1"/>
    <col min="15885" max="16130" width="9.140625" style="9"/>
    <col min="16131" max="16131" width="13.5703125" style="9" customWidth="1"/>
    <col min="16132" max="16135" width="9.140625" style="9"/>
    <col min="16136" max="16136" width="41.85546875" style="9" bestFit="1" customWidth="1"/>
    <col min="16137" max="16137" width="15.5703125" style="9" bestFit="1" customWidth="1"/>
    <col min="16138" max="16138" width="19.7109375" style="9" bestFit="1" customWidth="1"/>
    <col min="16139" max="16139" width="20.140625" style="9" bestFit="1" customWidth="1"/>
    <col min="16140" max="16140" width="21.140625" style="9" bestFit="1" customWidth="1"/>
    <col min="16141" max="16384" width="9.140625" style="9"/>
  </cols>
  <sheetData>
    <row r="1" spans="2:12" x14ac:dyDescent="0.2">
      <c r="B1" s="5" t="s">
        <v>147</v>
      </c>
      <c r="C1" s="5"/>
      <c r="D1" s="5"/>
      <c r="E1" s="6"/>
      <c r="F1" s="6"/>
      <c r="G1" s="7" t="s">
        <v>148</v>
      </c>
      <c r="H1" s="7"/>
      <c r="I1" s="7"/>
      <c r="J1" s="8" t="s">
        <v>149</v>
      </c>
      <c r="K1" s="8"/>
    </row>
    <row r="2" spans="2:12" x14ac:dyDescent="0.2">
      <c r="B2" s="5"/>
      <c r="C2" s="5"/>
      <c r="D2" s="5" t="s">
        <v>150</v>
      </c>
      <c r="E2" s="10"/>
      <c r="F2" s="10"/>
      <c r="G2" s="7">
        <v>0</v>
      </c>
      <c r="H2" s="7" t="s">
        <v>151</v>
      </c>
      <c r="I2" s="7"/>
      <c r="J2" s="11" t="b">
        <f>IF(USUnits,FALSE,TRUE)</f>
        <v>1</v>
      </c>
      <c r="K2" s="7"/>
    </row>
    <row r="3" spans="2:12" x14ac:dyDescent="0.2">
      <c r="B3" s="5">
        <v>0</v>
      </c>
      <c r="C3" s="12" t="s">
        <v>152</v>
      </c>
      <c r="D3" s="9">
        <v>0</v>
      </c>
      <c r="E3" s="10"/>
      <c r="F3" s="10"/>
      <c r="G3" s="7">
        <v>1</v>
      </c>
      <c r="H3" s="7" t="s">
        <v>153</v>
      </c>
      <c r="I3" s="7" t="str">
        <f>H3</f>
        <v>ACS55</v>
      </c>
      <c r="J3" s="7">
        <f>'ACS55'!A$2</f>
        <v>0</v>
      </c>
      <c r="K3" s="7"/>
    </row>
    <row r="4" spans="2:12" x14ac:dyDescent="0.2">
      <c r="B4" s="5">
        <f>B3+1</f>
        <v>1</v>
      </c>
      <c r="C4" s="13" t="s">
        <v>154</v>
      </c>
      <c r="D4" s="5">
        <f>TypeListTemplate!D7</f>
        <v>2</v>
      </c>
      <c r="E4" s="10" t="str">
        <f>TypeListTemplate!D4</f>
        <v>115 V 1-ph</v>
      </c>
      <c r="F4" s="10"/>
      <c r="G4" s="7">
        <v>2</v>
      </c>
      <c r="H4" s="7" t="s">
        <v>155</v>
      </c>
      <c r="I4" s="7" t="str">
        <f>H4</f>
        <v>ACS150</v>
      </c>
      <c r="J4" s="7">
        <f>'ACS150'!A$2</f>
        <v>0</v>
      </c>
      <c r="K4" s="7"/>
    </row>
    <row r="5" spans="2:12" x14ac:dyDescent="0.2">
      <c r="B5" s="5">
        <f t="shared" ref="B5:B14" si="0">B4+1</f>
        <v>2</v>
      </c>
      <c r="C5" s="13" t="s">
        <v>156</v>
      </c>
      <c r="D5" s="5">
        <f>TypeListTemplate!F7</f>
        <v>4</v>
      </c>
      <c r="E5" s="10" t="str">
        <f>TypeListTemplate!F4</f>
        <v>200/208/230/240 V 1-ph</v>
      </c>
      <c r="F5" s="10"/>
      <c r="G5" s="7">
        <v>3</v>
      </c>
      <c r="H5" s="7" t="s">
        <v>157</v>
      </c>
      <c r="I5" s="7" t="s">
        <v>157</v>
      </c>
      <c r="J5" s="7">
        <f>'ACS310'!A$2</f>
        <v>0</v>
      </c>
      <c r="K5" s="7"/>
    </row>
    <row r="6" spans="2:12" x14ac:dyDescent="0.2">
      <c r="B6" s="5">
        <f t="shared" si="0"/>
        <v>3</v>
      </c>
      <c r="C6" s="13" t="s">
        <v>158</v>
      </c>
      <c r="D6" s="5">
        <f>TypeListTemplate!H7</f>
        <v>6</v>
      </c>
      <c r="E6" s="10" t="str">
        <f>TypeListTemplate!H4</f>
        <v>200/208/230/240 V 3-ph</v>
      </c>
      <c r="F6" s="10"/>
      <c r="G6" s="7">
        <v>4</v>
      </c>
      <c r="H6" s="7" t="s">
        <v>159</v>
      </c>
      <c r="I6" s="7" t="str">
        <f>H6</f>
        <v>ACS355</v>
      </c>
      <c r="J6" s="7">
        <f>'ACS355'!A$2</f>
        <v>0</v>
      </c>
      <c r="K6" s="7"/>
    </row>
    <row r="7" spans="2:12" x14ac:dyDescent="0.2">
      <c r="B7" s="5">
        <f t="shared" si="0"/>
        <v>4</v>
      </c>
      <c r="C7" s="13" t="s">
        <v>160</v>
      </c>
      <c r="D7" s="5">
        <f>TypeListTemplate!J7</f>
        <v>8</v>
      </c>
      <c r="E7" s="10" t="str">
        <f>TypeListTemplate!J4</f>
        <v>380/400/415 V</v>
      </c>
      <c r="F7" s="10"/>
      <c r="G7" s="7">
        <v>5</v>
      </c>
      <c r="H7" s="7" t="s">
        <v>144</v>
      </c>
      <c r="I7" s="7" t="str">
        <f>H7</f>
        <v>ACS550</v>
      </c>
      <c r="J7" s="7" t="str">
        <f>'ACS550'!A$2</f>
        <v>ACS550-01-246A-4</v>
      </c>
      <c r="K7" s="7"/>
    </row>
    <row r="8" spans="2:12" x14ac:dyDescent="0.2">
      <c r="B8" s="5">
        <f t="shared" si="0"/>
        <v>5</v>
      </c>
      <c r="C8" s="13" t="s">
        <v>161</v>
      </c>
      <c r="D8" s="5">
        <f>TypeListTemplate!L7</f>
        <v>10</v>
      </c>
      <c r="E8" s="10" t="str">
        <f>TypeListTemplate!L4</f>
        <v>440/460/480 V</v>
      </c>
      <c r="F8" s="10"/>
      <c r="G8" s="7">
        <v>6</v>
      </c>
      <c r="H8" s="7" t="s">
        <v>162</v>
      </c>
      <c r="I8" s="7" t="s">
        <v>163</v>
      </c>
      <c r="J8" s="7" t="str">
        <f>StdDrives!A$2</f>
        <v>ACH550-01-246A-4</v>
      </c>
      <c r="K8" s="7"/>
    </row>
    <row r="9" spans="2:12" x14ac:dyDescent="0.2">
      <c r="B9" s="5">
        <f t="shared" si="0"/>
        <v>6</v>
      </c>
      <c r="C9" s="13" t="s">
        <v>164</v>
      </c>
      <c r="D9" s="5">
        <f>TypeListTemplate!N7</f>
        <v>12</v>
      </c>
      <c r="E9" s="10" t="str">
        <f>TypeListTemplate!N4</f>
        <v>500 V</v>
      </c>
      <c r="F9" s="10"/>
      <c r="G9" s="7">
        <v>7</v>
      </c>
      <c r="H9" s="7" t="s">
        <v>1124</v>
      </c>
      <c r="I9" s="7" t="s">
        <v>1124</v>
      </c>
      <c r="J9" s="7" t="str">
        <f>'ACS580'!A2</f>
        <v>ACS580-01-246A-4</v>
      </c>
      <c r="K9" s="7"/>
    </row>
    <row r="10" spans="2:12" x14ac:dyDescent="0.2">
      <c r="B10" s="5">
        <f t="shared" si="0"/>
        <v>7</v>
      </c>
      <c r="C10" s="13" t="s">
        <v>166</v>
      </c>
      <c r="D10" s="5">
        <f>TypeListTemplate!P7</f>
        <v>14</v>
      </c>
      <c r="E10" s="9" t="str">
        <f>TypeListTemplate!P4</f>
        <v>525/550/575/600/660/690 V</v>
      </c>
      <c r="G10" s="7">
        <v>8</v>
      </c>
      <c r="H10" s="7" t="s">
        <v>165</v>
      </c>
      <c r="I10" s="7" t="str">
        <f>H10</f>
        <v>ACS800</v>
      </c>
      <c r="J10" s="7" t="str">
        <f>'ACS800'!A2</f>
        <v>ACS800-01-0165-3</v>
      </c>
      <c r="K10" s="7"/>
    </row>
    <row r="11" spans="2:12" x14ac:dyDescent="0.2">
      <c r="B11" s="5">
        <f t="shared" si="0"/>
        <v>8</v>
      </c>
      <c r="C11" s="13" t="s">
        <v>168</v>
      </c>
      <c r="D11" s="5">
        <f>TypeListTemplate!R7</f>
        <v>0</v>
      </c>
      <c r="E11" s="9">
        <f>TypeListTemplate!R4</f>
        <v>0</v>
      </c>
      <c r="G11" s="7">
        <v>9</v>
      </c>
      <c r="H11" s="7" t="s">
        <v>167</v>
      </c>
      <c r="I11" s="7" t="s">
        <v>167</v>
      </c>
      <c r="J11" s="7" t="str">
        <f>'ACQ810'!A$2</f>
        <v>ACQ810-04-240A-4</v>
      </c>
    </row>
    <row r="12" spans="2:12" x14ac:dyDescent="0.2">
      <c r="B12" s="5">
        <f t="shared" si="0"/>
        <v>9</v>
      </c>
      <c r="C12" s="13" t="s">
        <v>169</v>
      </c>
      <c r="D12" s="5">
        <f>TypeListTemplate!T7</f>
        <v>0</v>
      </c>
      <c r="E12" s="9">
        <f>TypeListTemplate!T4</f>
        <v>0</v>
      </c>
      <c r="G12" s="7">
        <v>10</v>
      </c>
      <c r="H12" s="7" t="s">
        <v>681</v>
      </c>
      <c r="I12" s="7" t="s">
        <v>681</v>
      </c>
      <c r="J12" s="7" t="str">
        <f>'ACS880'!A$2</f>
        <v>ACS880-01-246A-3</v>
      </c>
      <c r="L12" s="7"/>
    </row>
    <row r="13" spans="2:12" x14ac:dyDescent="0.2">
      <c r="B13" s="5">
        <f t="shared" si="0"/>
        <v>10</v>
      </c>
      <c r="C13" s="13" t="s">
        <v>170</v>
      </c>
      <c r="D13" s="5">
        <f>TypeListTemplate!V7</f>
        <v>0</v>
      </c>
      <c r="E13" s="9">
        <f>TypeListTemplate!V4</f>
        <v>0</v>
      </c>
    </row>
    <row r="14" spans="2:12" x14ac:dyDescent="0.2">
      <c r="B14" s="5">
        <f t="shared" si="0"/>
        <v>11</v>
      </c>
      <c r="C14" s="13" t="s">
        <v>171</v>
      </c>
      <c r="D14" s="5">
        <f>TypeListTemplate!X7</f>
        <v>0</v>
      </c>
      <c r="E14" s="9">
        <f>TypeListTemplate!X4</f>
        <v>0</v>
      </c>
    </row>
    <row r="15" spans="2:12" x14ac:dyDescent="0.2">
      <c r="B15" s="5"/>
      <c r="C15" s="13"/>
      <c r="D15" s="5"/>
      <c r="E15" s="10"/>
      <c r="F15" s="10"/>
      <c r="G15" s="7"/>
      <c r="H15" s="7"/>
      <c r="I15" s="14" t="s">
        <v>172</v>
      </c>
      <c r="J15" s="15" t="str">
        <f>VLOOKUP($G$16,G3:J12,4,FALSE)</f>
        <v>ACS550-01-246A-4</v>
      </c>
      <c r="K15" s="15"/>
    </row>
    <row r="16" spans="2:12" x14ac:dyDescent="0.2">
      <c r="F16" s="10"/>
      <c r="G16" s="16">
        <v>5</v>
      </c>
      <c r="H16" s="15" t="str">
        <f>VLOOKUP($G16,G3:H12,2,FALSE)</f>
        <v>ACS550</v>
      </c>
      <c r="I16" s="15" t="str">
        <f>VLOOKUP($G16,G3:I12,3,FALSE)</f>
        <v>ACS550</v>
      </c>
      <c r="J16" s="15" t="str">
        <f>IF(ISERROR(J15),"0",J15)</f>
        <v>ACS550-01-246A-4</v>
      </c>
      <c r="K16" s="17"/>
    </row>
    <row r="17" spans="1:10" x14ac:dyDescent="0.2">
      <c r="J17" s="18" t="str">
        <f>IF(G16=0,"",IF(J16=0,"No suitable type found.",J16))</f>
        <v>ACS550-01-246A-4</v>
      </c>
    </row>
    <row r="18" spans="1:10" x14ac:dyDescent="0.2">
      <c r="B18" s="6">
        <v>4</v>
      </c>
      <c r="C18" s="19" t="str">
        <f>VLOOKUP(B18,B3:C14,2)</f>
        <v xml:space="preserve"> 400 V</v>
      </c>
      <c r="D18" s="19">
        <f>VLOOKUP(B18,B3:D14,3,FALSE)</f>
        <v>8</v>
      </c>
      <c r="E18" s="19" t="str">
        <f>VLOOKUP(B18,B3:E14,4)</f>
        <v>380/400/415 V</v>
      </c>
      <c r="J18" s="20"/>
    </row>
    <row r="19" spans="1:10" ht="13.5" thickBot="1" x14ac:dyDescent="0.25"/>
    <row r="20" spans="1:10" ht="13.5" thickBot="1" x14ac:dyDescent="0.25">
      <c r="D20" s="9" t="s">
        <v>173</v>
      </c>
      <c r="E20" s="21">
        <f>IF(PumpCalculation,PumpRtdMotPower,FanRtdMotPower)</f>
        <v>132</v>
      </c>
      <c r="F20" s="9" t="s">
        <v>128</v>
      </c>
    </row>
    <row r="21" spans="1:10" x14ac:dyDescent="0.2">
      <c r="A21" s="9" t="s">
        <v>174</v>
      </c>
      <c r="C21" s="9" t="b">
        <v>1</v>
      </c>
      <c r="E21" s="9">
        <v>132</v>
      </c>
      <c r="F21" s="9" t="s">
        <v>128</v>
      </c>
    </row>
    <row r="22" spans="1:10" x14ac:dyDescent="0.2">
      <c r="A22" s="9" t="s">
        <v>175</v>
      </c>
      <c r="C22" s="9" t="b">
        <f>IF(PumpCalculation,FALSE,TRUE)</f>
        <v>0</v>
      </c>
      <c r="E22" s="9" t="e">
        <f>IF(USUnits,0.7457*#REF!,#REF!)</f>
        <v>#REF!</v>
      </c>
      <c r="F22" s="9" t="s">
        <v>128</v>
      </c>
    </row>
    <row r="23" spans="1:10" x14ac:dyDescent="0.2">
      <c r="C23" s="12" t="s">
        <v>176</v>
      </c>
    </row>
    <row r="24" spans="1:10" x14ac:dyDescent="0.2">
      <c r="A24" s="5"/>
    </row>
    <row r="25" spans="1:10" x14ac:dyDescent="0.2">
      <c r="A25" s="10"/>
    </row>
  </sheetData>
  <pageMargins left="0.75" right="0.75" top="1" bottom="1" header="0.5" footer="0.5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A74"/>
  <sheetViews>
    <sheetView workbookViewId="0">
      <selection activeCell="D1" sqref="D1"/>
    </sheetView>
  </sheetViews>
  <sheetFormatPr defaultRowHeight="12.75" x14ac:dyDescent="0.2"/>
  <cols>
    <col min="1" max="1" width="15" style="69" bestFit="1" customWidth="1"/>
    <col min="2" max="2" width="9.140625" style="38"/>
    <col min="3" max="3" width="11" style="115" bestFit="1" customWidth="1"/>
    <col min="4" max="7" width="9.140625" style="69"/>
    <col min="8" max="8" width="9.140625" style="72"/>
    <col min="9" max="17" width="9.140625" style="69"/>
    <col min="18" max="18" width="9.140625" style="72"/>
    <col min="19" max="256" width="9.140625" style="69"/>
    <col min="257" max="257" width="15" style="69" bestFit="1" customWidth="1"/>
    <col min="258" max="258" width="9.140625" style="69"/>
    <col min="259" max="259" width="11" style="69" bestFit="1" customWidth="1"/>
    <col min="260" max="512" width="9.140625" style="69"/>
    <col min="513" max="513" width="15" style="69" bestFit="1" customWidth="1"/>
    <col min="514" max="514" width="9.140625" style="69"/>
    <col min="515" max="515" width="11" style="69" bestFit="1" customWidth="1"/>
    <col min="516" max="768" width="9.140625" style="69"/>
    <col min="769" max="769" width="15" style="69" bestFit="1" customWidth="1"/>
    <col min="770" max="770" width="9.140625" style="69"/>
    <col min="771" max="771" width="11" style="69" bestFit="1" customWidth="1"/>
    <col min="772" max="1024" width="9.140625" style="69"/>
    <col min="1025" max="1025" width="15" style="69" bestFit="1" customWidth="1"/>
    <col min="1026" max="1026" width="9.140625" style="69"/>
    <col min="1027" max="1027" width="11" style="69" bestFit="1" customWidth="1"/>
    <col min="1028" max="1280" width="9.140625" style="69"/>
    <col min="1281" max="1281" width="15" style="69" bestFit="1" customWidth="1"/>
    <col min="1282" max="1282" width="9.140625" style="69"/>
    <col min="1283" max="1283" width="11" style="69" bestFit="1" customWidth="1"/>
    <col min="1284" max="1536" width="9.140625" style="69"/>
    <col min="1537" max="1537" width="15" style="69" bestFit="1" customWidth="1"/>
    <col min="1538" max="1538" width="9.140625" style="69"/>
    <col min="1539" max="1539" width="11" style="69" bestFit="1" customWidth="1"/>
    <col min="1540" max="1792" width="9.140625" style="69"/>
    <col min="1793" max="1793" width="15" style="69" bestFit="1" customWidth="1"/>
    <col min="1794" max="1794" width="9.140625" style="69"/>
    <col min="1795" max="1795" width="11" style="69" bestFit="1" customWidth="1"/>
    <col min="1796" max="2048" width="9.140625" style="69"/>
    <col min="2049" max="2049" width="15" style="69" bestFit="1" customWidth="1"/>
    <col min="2050" max="2050" width="9.140625" style="69"/>
    <col min="2051" max="2051" width="11" style="69" bestFit="1" customWidth="1"/>
    <col min="2052" max="2304" width="9.140625" style="69"/>
    <col min="2305" max="2305" width="15" style="69" bestFit="1" customWidth="1"/>
    <col min="2306" max="2306" width="9.140625" style="69"/>
    <col min="2307" max="2307" width="11" style="69" bestFit="1" customWidth="1"/>
    <col min="2308" max="2560" width="9.140625" style="69"/>
    <col min="2561" max="2561" width="15" style="69" bestFit="1" customWidth="1"/>
    <col min="2562" max="2562" width="9.140625" style="69"/>
    <col min="2563" max="2563" width="11" style="69" bestFit="1" customWidth="1"/>
    <col min="2564" max="2816" width="9.140625" style="69"/>
    <col min="2817" max="2817" width="15" style="69" bestFit="1" customWidth="1"/>
    <col min="2818" max="2818" width="9.140625" style="69"/>
    <col min="2819" max="2819" width="11" style="69" bestFit="1" customWidth="1"/>
    <col min="2820" max="3072" width="9.140625" style="69"/>
    <col min="3073" max="3073" width="15" style="69" bestFit="1" customWidth="1"/>
    <col min="3074" max="3074" width="9.140625" style="69"/>
    <col min="3075" max="3075" width="11" style="69" bestFit="1" customWidth="1"/>
    <col min="3076" max="3328" width="9.140625" style="69"/>
    <col min="3329" max="3329" width="15" style="69" bestFit="1" customWidth="1"/>
    <col min="3330" max="3330" width="9.140625" style="69"/>
    <col min="3331" max="3331" width="11" style="69" bestFit="1" customWidth="1"/>
    <col min="3332" max="3584" width="9.140625" style="69"/>
    <col min="3585" max="3585" width="15" style="69" bestFit="1" customWidth="1"/>
    <col min="3586" max="3586" width="9.140625" style="69"/>
    <col min="3587" max="3587" width="11" style="69" bestFit="1" customWidth="1"/>
    <col min="3588" max="3840" width="9.140625" style="69"/>
    <col min="3841" max="3841" width="15" style="69" bestFit="1" customWidth="1"/>
    <col min="3842" max="3842" width="9.140625" style="69"/>
    <col min="3843" max="3843" width="11" style="69" bestFit="1" customWidth="1"/>
    <col min="3844" max="4096" width="9.140625" style="69"/>
    <col min="4097" max="4097" width="15" style="69" bestFit="1" customWidth="1"/>
    <col min="4098" max="4098" width="9.140625" style="69"/>
    <col min="4099" max="4099" width="11" style="69" bestFit="1" customWidth="1"/>
    <col min="4100" max="4352" width="9.140625" style="69"/>
    <col min="4353" max="4353" width="15" style="69" bestFit="1" customWidth="1"/>
    <col min="4354" max="4354" width="9.140625" style="69"/>
    <col min="4355" max="4355" width="11" style="69" bestFit="1" customWidth="1"/>
    <col min="4356" max="4608" width="9.140625" style="69"/>
    <col min="4609" max="4609" width="15" style="69" bestFit="1" customWidth="1"/>
    <col min="4610" max="4610" width="9.140625" style="69"/>
    <col min="4611" max="4611" width="11" style="69" bestFit="1" customWidth="1"/>
    <col min="4612" max="4864" width="9.140625" style="69"/>
    <col min="4865" max="4865" width="15" style="69" bestFit="1" customWidth="1"/>
    <col min="4866" max="4866" width="9.140625" style="69"/>
    <col min="4867" max="4867" width="11" style="69" bestFit="1" customWidth="1"/>
    <col min="4868" max="5120" width="9.140625" style="69"/>
    <col min="5121" max="5121" width="15" style="69" bestFit="1" customWidth="1"/>
    <col min="5122" max="5122" width="9.140625" style="69"/>
    <col min="5123" max="5123" width="11" style="69" bestFit="1" customWidth="1"/>
    <col min="5124" max="5376" width="9.140625" style="69"/>
    <col min="5377" max="5377" width="15" style="69" bestFit="1" customWidth="1"/>
    <col min="5378" max="5378" width="9.140625" style="69"/>
    <col min="5379" max="5379" width="11" style="69" bestFit="1" customWidth="1"/>
    <col min="5380" max="5632" width="9.140625" style="69"/>
    <col min="5633" max="5633" width="15" style="69" bestFit="1" customWidth="1"/>
    <col min="5634" max="5634" width="9.140625" style="69"/>
    <col min="5635" max="5635" width="11" style="69" bestFit="1" customWidth="1"/>
    <col min="5636" max="5888" width="9.140625" style="69"/>
    <col min="5889" max="5889" width="15" style="69" bestFit="1" customWidth="1"/>
    <col min="5890" max="5890" width="9.140625" style="69"/>
    <col min="5891" max="5891" width="11" style="69" bestFit="1" customWidth="1"/>
    <col min="5892" max="6144" width="9.140625" style="69"/>
    <col min="6145" max="6145" width="15" style="69" bestFit="1" customWidth="1"/>
    <col min="6146" max="6146" width="9.140625" style="69"/>
    <col min="6147" max="6147" width="11" style="69" bestFit="1" customWidth="1"/>
    <col min="6148" max="6400" width="9.140625" style="69"/>
    <col min="6401" max="6401" width="15" style="69" bestFit="1" customWidth="1"/>
    <col min="6402" max="6402" width="9.140625" style="69"/>
    <col min="6403" max="6403" width="11" style="69" bestFit="1" customWidth="1"/>
    <col min="6404" max="6656" width="9.140625" style="69"/>
    <col min="6657" max="6657" width="15" style="69" bestFit="1" customWidth="1"/>
    <col min="6658" max="6658" width="9.140625" style="69"/>
    <col min="6659" max="6659" width="11" style="69" bestFit="1" customWidth="1"/>
    <col min="6660" max="6912" width="9.140625" style="69"/>
    <col min="6913" max="6913" width="15" style="69" bestFit="1" customWidth="1"/>
    <col min="6914" max="6914" width="9.140625" style="69"/>
    <col min="6915" max="6915" width="11" style="69" bestFit="1" customWidth="1"/>
    <col min="6916" max="7168" width="9.140625" style="69"/>
    <col min="7169" max="7169" width="15" style="69" bestFit="1" customWidth="1"/>
    <col min="7170" max="7170" width="9.140625" style="69"/>
    <col min="7171" max="7171" width="11" style="69" bestFit="1" customWidth="1"/>
    <col min="7172" max="7424" width="9.140625" style="69"/>
    <col min="7425" max="7425" width="15" style="69" bestFit="1" customWidth="1"/>
    <col min="7426" max="7426" width="9.140625" style="69"/>
    <col min="7427" max="7427" width="11" style="69" bestFit="1" customWidth="1"/>
    <col min="7428" max="7680" width="9.140625" style="69"/>
    <col min="7681" max="7681" width="15" style="69" bestFit="1" customWidth="1"/>
    <col min="7682" max="7682" width="9.140625" style="69"/>
    <col min="7683" max="7683" width="11" style="69" bestFit="1" customWidth="1"/>
    <col min="7684" max="7936" width="9.140625" style="69"/>
    <col min="7937" max="7937" width="15" style="69" bestFit="1" customWidth="1"/>
    <col min="7938" max="7938" width="9.140625" style="69"/>
    <col min="7939" max="7939" width="11" style="69" bestFit="1" customWidth="1"/>
    <col min="7940" max="8192" width="9.140625" style="69"/>
    <col min="8193" max="8193" width="15" style="69" bestFit="1" customWidth="1"/>
    <col min="8194" max="8194" width="9.140625" style="69"/>
    <col min="8195" max="8195" width="11" style="69" bestFit="1" customWidth="1"/>
    <col min="8196" max="8448" width="9.140625" style="69"/>
    <col min="8449" max="8449" width="15" style="69" bestFit="1" customWidth="1"/>
    <col min="8450" max="8450" width="9.140625" style="69"/>
    <col min="8451" max="8451" width="11" style="69" bestFit="1" customWidth="1"/>
    <col min="8452" max="8704" width="9.140625" style="69"/>
    <col min="8705" max="8705" width="15" style="69" bestFit="1" customWidth="1"/>
    <col min="8706" max="8706" width="9.140625" style="69"/>
    <col min="8707" max="8707" width="11" style="69" bestFit="1" customWidth="1"/>
    <col min="8708" max="8960" width="9.140625" style="69"/>
    <col min="8961" max="8961" width="15" style="69" bestFit="1" customWidth="1"/>
    <col min="8962" max="8962" width="9.140625" style="69"/>
    <col min="8963" max="8963" width="11" style="69" bestFit="1" customWidth="1"/>
    <col min="8964" max="9216" width="9.140625" style="69"/>
    <col min="9217" max="9217" width="15" style="69" bestFit="1" customWidth="1"/>
    <col min="9218" max="9218" width="9.140625" style="69"/>
    <col min="9219" max="9219" width="11" style="69" bestFit="1" customWidth="1"/>
    <col min="9220" max="9472" width="9.140625" style="69"/>
    <col min="9473" max="9473" width="15" style="69" bestFit="1" customWidth="1"/>
    <col min="9474" max="9474" width="9.140625" style="69"/>
    <col min="9475" max="9475" width="11" style="69" bestFit="1" customWidth="1"/>
    <col min="9476" max="9728" width="9.140625" style="69"/>
    <col min="9729" max="9729" width="15" style="69" bestFit="1" customWidth="1"/>
    <col min="9730" max="9730" width="9.140625" style="69"/>
    <col min="9731" max="9731" width="11" style="69" bestFit="1" customWidth="1"/>
    <col min="9732" max="9984" width="9.140625" style="69"/>
    <col min="9985" max="9985" width="15" style="69" bestFit="1" customWidth="1"/>
    <col min="9986" max="9986" width="9.140625" style="69"/>
    <col min="9987" max="9987" width="11" style="69" bestFit="1" customWidth="1"/>
    <col min="9988" max="10240" width="9.140625" style="69"/>
    <col min="10241" max="10241" width="15" style="69" bestFit="1" customWidth="1"/>
    <col min="10242" max="10242" width="9.140625" style="69"/>
    <col min="10243" max="10243" width="11" style="69" bestFit="1" customWidth="1"/>
    <col min="10244" max="10496" width="9.140625" style="69"/>
    <col min="10497" max="10497" width="15" style="69" bestFit="1" customWidth="1"/>
    <col min="10498" max="10498" width="9.140625" style="69"/>
    <col min="10499" max="10499" width="11" style="69" bestFit="1" customWidth="1"/>
    <col min="10500" max="10752" width="9.140625" style="69"/>
    <col min="10753" max="10753" width="15" style="69" bestFit="1" customWidth="1"/>
    <col min="10754" max="10754" width="9.140625" style="69"/>
    <col min="10755" max="10755" width="11" style="69" bestFit="1" customWidth="1"/>
    <col min="10756" max="11008" width="9.140625" style="69"/>
    <col min="11009" max="11009" width="15" style="69" bestFit="1" customWidth="1"/>
    <col min="11010" max="11010" width="9.140625" style="69"/>
    <col min="11011" max="11011" width="11" style="69" bestFit="1" customWidth="1"/>
    <col min="11012" max="11264" width="9.140625" style="69"/>
    <col min="11265" max="11265" width="15" style="69" bestFit="1" customWidth="1"/>
    <col min="11266" max="11266" width="9.140625" style="69"/>
    <col min="11267" max="11267" width="11" style="69" bestFit="1" customWidth="1"/>
    <col min="11268" max="11520" width="9.140625" style="69"/>
    <col min="11521" max="11521" width="15" style="69" bestFit="1" customWidth="1"/>
    <col min="11522" max="11522" width="9.140625" style="69"/>
    <col min="11523" max="11523" width="11" style="69" bestFit="1" customWidth="1"/>
    <col min="11524" max="11776" width="9.140625" style="69"/>
    <col min="11777" max="11777" width="15" style="69" bestFit="1" customWidth="1"/>
    <col min="11778" max="11778" width="9.140625" style="69"/>
    <col min="11779" max="11779" width="11" style="69" bestFit="1" customWidth="1"/>
    <col min="11780" max="12032" width="9.140625" style="69"/>
    <col min="12033" max="12033" width="15" style="69" bestFit="1" customWidth="1"/>
    <col min="12034" max="12034" width="9.140625" style="69"/>
    <col min="12035" max="12035" width="11" style="69" bestFit="1" customWidth="1"/>
    <col min="12036" max="12288" width="9.140625" style="69"/>
    <col min="12289" max="12289" width="15" style="69" bestFit="1" customWidth="1"/>
    <col min="12290" max="12290" width="9.140625" style="69"/>
    <col min="12291" max="12291" width="11" style="69" bestFit="1" customWidth="1"/>
    <col min="12292" max="12544" width="9.140625" style="69"/>
    <col min="12545" max="12545" width="15" style="69" bestFit="1" customWidth="1"/>
    <col min="12546" max="12546" width="9.140625" style="69"/>
    <col min="12547" max="12547" width="11" style="69" bestFit="1" customWidth="1"/>
    <col min="12548" max="12800" width="9.140625" style="69"/>
    <col min="12801" max="12801" width="15" style="69" bestFit="1" customWidth="1"/>
    <col min="12802" max="12802" width="9.140625" style="69"/>
    <col min="12803" max="12803" width="11" style="69" bestFit="1" customWidth="1"/>
    <col min="12804" max="13056" width="9.140625" style="69"/>
    <col min="13057" max="13057" width="15" style="69" bestFit="1" customWidth="1"/>
    <col min="13058" max="13058" width="9.140625" style="69"/>
    <col min="13059" max="13059" width="11" style="69" bestFit="1" customWidth="1"/>
    <col min="13060" max="13312" width="9.140625" style="69"/>
    <col min="13313" max="13313" width="15" style="69" bestFit="1" customWidth="1"/>
    <col min="13314" max="13314" width="9.140625" style="69"/>
    <col min="13315" max="13315" width="11" style="69" bestFit="1" customWidth="1"/>
    <col min="13316" max="13568" width="9.140625" style="69"/>
    <col min="13569" max="13569" width="15" style="69" bestFit="1" customWidth="1"/>
    <col min="13570" max="13570" width="9.140625" style="69"/>
    <col min="13571" max="13571" width="11" style="69" bestFit="1" customWidth="1"/>
    <col min="13572" max="13824" width="9.140625" style="69"/>
    <col min="13825" max="13825" width="15" style="69" bestFit="1" customWidth="1"/>
    <col min="13826" max="13826" width="9.140625" style="69"/>
    <col min="13827" max="13827" width="11" style="69" bestFit="1" customWidth="1"/>
    <col min="13828" max="14080" width="9.140625" style="69"/>
    <col min="14081" max="14081" width="15" style="69" bestFit="1" customWidth="1"/>
    <col min="14082" max="14082" width="9.140625" style="69"/>
    <col min="14083" max="14083" width="11" style="69" bestFit="1" customWidth="1"/>
    <col min="14084" max="14336" width="9.140625" style="69"/>
    <col min="14337" max="14337" width="15" style="69" bestFit="1" customWidth="1"/>
    <col min="14338" max="14338" width="9.140625" style="69"/>
    <col min="14339" max="14339" width="11" style="69" bestFit="1" customWidth="1"/>
    <col min="14340" max="14592" width="9.140625" style="69"/>
    <col min="14593" max="14593" width="15" style="69" bestFit="1" customWidth="1"/>
    <col min="14594" max="14594" width="9.140625" style="69"/>
    <col min="14595" max="14595" width="11" style="69" bestFit="1" customWidth="1"/>
    <col min="14596" max="14848" width="9.140625" style="69"/>
    <col min="14849" max="14849" width="15" style="69" bestFit="1" customWidth="1"/>
    <col min="14850" max="14850" width="9.140625" style="69"/>
    <col min="14851" max="14851" width="11" style="69" bestFit="1" customWidth="1"/>
    <col min="14852" max="15104" width="9.140625" style="69"/>
    <col min="15105" max="15105" width="15" style="69" bestFit="1" customWidth="1"/>
    <col min="15106" max="15106" width="9.140625" style="69"/>
    <col min="15107" max="15107" width="11" style="69" bestFit="1" customWidth="1"/>
    <col min="15108" max="15360" width="9.140625" style="69"/>
    <col min="15361" max="15361" width="15" style="69" bestFit="1" customWidth="1"/>
    <col min="15362" max="15362" width="9.140625" style="69"/>
    <col min="15363" max="15363" width="11" style="69" bestFit="1" customWidth="1"/>
    <col min="15364" max="15616" width="9.140625" style="69"/>
    <col min="15617" max="15617" width="15" style="69" bestFit="1" customWidth="1"/>
    <col min="15618" max="15618" width="9.140625" style="69"/>
    <col min="15619" max="15619" width="11" style="69" bestFit="1" customWidth="1"/>
    <col min="15620" max="15872" width="9.140625" style="69"/>
    <col min="15873" max="15873" width="15" style="69" bestFit="1" customWidth="1"/>
    <col min="15874" max="15874" width="9.140625" style="69"/>
    <col min="15875" max="15875" width="11" style="69" bestFit="1" customWidth="1"/>
    <col min="15876" max="16128" width="9.140625" style="69"/>
    <col min="16129" max="16129" width="15" style="69" bestFit="1" customWidth="1"/>
    <col min="16130" max="16130" width="9.140625" style="69"/>
    <col min="16131" max="16131" width="11" style="69" bestFit="1" customWidth="1"/>
    <col min="16132" max="16384" width="9.140625" style="69"/>
  </cols>
  <sheetData>
    <row r="1" spans="1:27" s="27" customFormat="1" x14ac:dyDescent="0.2">
      <c r="A1" s="22"/>
      <c r="B1" s="23"/>
      <c r="C1" s="24"/>
      <c r="D1" s="23" t="s">
        <v>210</v>
      </c>
      <c r="E1" s="23"/>
      <c r="F1" s="23" t="s">
        <v>211</v>
      </c>
      <c r="G1" s="23"/>
      <c r="H1" s="23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/>
      <c r="S1" s="28"/>
      <c r="T1" s="23"/>
      <c r="U1" s="28"/>
      <c r="V1" s="23"/>
      <c r="W1" s="28"/>
      <c r="X1" s="23"/>
    </row>
    <row r="2" spans="1:27" s="38" customFormat="1" x14ac:dyDescent="0.2">
      <c r="A2" s="30"/>
      <c r="B2" s="30"/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/>
      <c r="S2" s="39"/>
      <c r="T2" s="41"/>
      <c r="U2" s="39"/>
      <c r="V2" s="42"/>
      <c r="W2" s="39"/>
      <c r="X2" s="41"/>
    </row>
    <row r="3" spans="1:27" s="38" customFormat="1" x14ac:dyDescent="0.2">
      <c r="A3" s="43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  <c r="R3" s="40"/>
      <c r="S3" s="39"/>
      <c r="T3" s="42"/>
      <c r="U3" s="39"/>
      <c r="V3" s="41"/>
      <c r="W3" s="39"/>
      <c r="X3" s="42"/>
      <c r="AA3" s="30"/>
    </row>
    <row r="4" spans="1:27" s="53" customFormat="1" x14ac:dyDescent="0.2">
      <c r="A4" s="45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40"/>
      <c r="S4" s="51"/>
      <c r="T4" s="41"/>
      <c r="U4" s="51"/>
      <c r="V4" s="52"/>
      <c r="W4" s="51"/>
      <c r="X4" s="41"/>
    </row>
    <row r="5" spans="1:27" s="62" customFormat="1" x14ac:dyDescent="0.2">
      <c r="A5" s="54" t="s">
        <v>227</v>
      </c>
      <c r="B5" s="55" t="s">
        <v>228</v>
      </c>
      <c r="C5" s="56"/>
      <c r="D5" s="57" t="s">
        <v>229</v>
      </c>
      <c r="E5" s="57"/>
      <c r="F5" s="57" t="s">
        <v>229</v>
      </c>
      <c r="G5" s="58"/>
      <c r="H5" s="59" t="s">
        <v>229</v>
      </c>
      <c r="I5" s="60"/>
      <c r="J5" s="61" t="s">
        <v>229</v>
      </c>
      <c r="K5" s="61"/>
      <c r="L5" s="61" t="s">
        <v>229</v>
      </c>
      <c r="M5" s="61"/>
      <c r="N5" s="61" t="s">
        <v>229</v>
      </c>
      <c r="P5" s="61" t="s">
        <v>229</v>
      </c>
      <c r="Q5" s="63"/>
      <c r="R5" s="64"/>
      <c r="S5" s="63"/>
      <c r="T5" s="65"/>
      <c r="U5" s="63"/>
      <c r="V5" s="65"/>
      <c r="W5" s="63"/>
      <c r="X5" s="63"/>
    </row>
    <row r="6" spans="1:27" x14ac:dyDescent="0.2">
      <c r="A6" s="66" t="s">
        <v>230</v>
      </c>
      <c r="B6" s="67" t="s">
        <v>231</v>
      </c>
      <c r="C6" s="68"/>
      <c r="E6" s="70"/>
      <c r="G6" s="71"/>
      <c r="I6" s="73"/>
      <c r="K6" s="74"/>
      <c r="M6" s="74"/>
      <c r="Q6" s="75"/>
      <c r="S6" s="75"/>
      <c r="U6" s="75"/>
      <c r="W6" s="75"/>
      <c r="X6" s="75"/>
    </row>
    <row r="7" spans="1:27" s="82" customFormat="1" x14ac:dyDescent="0.2">
      <c r="A7" s="76"/>
      <c r="B7" s="77" t="s">
        <v>232</v>
      </c>
      <c r="C7" s="78">
        <v>1</v>
      </c>
      <c r="D7" s="79">
        <f>C7+1</f>
        <v>2</v>
      </c>
      <c r="E7" s="79">
        <f t="shared" ref="E7:Q7" si="0">D7+1</f>
        <v>3</v>
      </c>
      <c r="F7" s="79">
        <f t="shared" si="0"/>
        <v>4</v>
      </c>
      <c r="G7" s="79">
        <f t="shared" si="0"/>
        <v>5</v>
      </c>
      <c r="H7" s="80">
        <f t="shared" si="0"/>
        <v>6</v>
      </c>
      <c r="I7" s="79">
        <f t="shared" si="0"/>
        <v>7</v>
      </c>
      <c r="J7" s="79">
        <f t="shared" si="0"/>
        <v>8</v>
      </c>
      <c r="K7" s="79">
        <f t="shared" si="0"/>
        <v>9</v>
      </c>
      <c r="L7" s="79">
        <f t="shared" si="0"/>
        <v>10</v>
      </c>
      <c r="M7" s="79">
        <f t="shared" si="0"/>
        <v>11</v>
      </c>
      <c r="N7" s="79">
        <f t="shared" si="0"/>
        <v>12</v>
      </c>
      <c r="O7" s="79">
        <f t="shared" si="0"/>
        <v>13</v>
      </c>
      <c r="P7" s="79">
        <f t="shared" si="0"/>
        <v>14</v>
      </c>
      <c r="Q7" s="79">
        <f t="shared" si="0"/>
        <v>15</v>
      </c>
      <c r="R7" s="80"/>
      <c r="S7" s="79"/>
      <c r="T7" s="79"/>
      <c r="U7" s="79"/>
      <c r="V7" s="79"/>
      <c r="W7" s="79"/>
      <c r="X7" s="81"/>
    </row>
    <row r="8" spans="1:27" x14ac:dyDescent="0.2">
      <c r="A8" s="83">
        <f t="shared" ref="A8:A19" si="1">B8/0.7457</f>
        <v>0</v>
      </c>
      <c r="B8" s="84">
        <v>0</v>
      </c>
      <c r="C8" s="85">
        <v>0</v>
      </c>
      <c r="D8" s="86"/>
      <c r="E8" s="74"/>
      <c r="F8" s="74"/>
      <c r="G8" s="86"/>
      <c r="H8" s="87"/>
      <c r="I8" s="70"/>
      <c r="J8" s="74"/>
      <c r="K8" s="86"/>
      <c r="L8" s="86"/>
      <c r="M8" s="86"/>
      <c r="N8" s="74"/>
      <c r="O8" s="74"/>
      <c r="P8" s="75"/>
      <c r="Q8" s="88"/>
      <c r="R8" s="89"/>
      <c r="S8" s="75"/>
      <c r="T8" s="88"/>
      <c r="U8" s="75"/>
      <c r="V8" s="88"/>
      <c r="W8" s="75"/>
      <c r="X8" s="88"/>
    </row>
    <row r="9" spans="1:27" x14ac:dyDescent="0.2">
      <c r="A9" s="83">
        <f t="shared" si="1"/>
        <v>7.3756202226096287E-2</v>
      </c>
      <c r="B9" s="84">
        <v>5.5E-2</v>
      </c>
      <c r="C9" s="85">
        <f t="shared" ref="C9:C71" si="2">B8+0.01</f>
        <v>0.01</v>
      </c>
      <c r="D9" s="86"/>
      <c r="E9" s="74"/>
      <c r="F9" s="74"/>
      <c r="G9" s="86"/>
      <c r="H9" s="87"/>
      <c r="I9" s="70"/>
      <c r="J9" s="74"/>
      <c r="K9" s="86"/>
      <c r="L9" s="86"/>
      <c r="M9" s="86"/>
      <c r="N9" s="74"/>
      <c r="O9" s="74"/>
      <c r="P9" s="75"/>
      <c r="Q9" s="88"/>
      <c r="R9" s="89"/>
      <c r="S9" s="75"/>
      <c r="T9" s="88"/>
      <c r="U9" s="75"/>
      <c r="V9" s="88"/>
      <c r="W9" s="75"/>
      <c r="X9" s="88"/>
    </row>
    <row r="10" spans="1:27" x14ac:dyDescent="0.2">
      <c r="A10" s="83">
        <f t="shared" si="1"/>
        <v>0.12069196727906664</v>
      </c>
      <c r="B10" s="84">
        <v>0.09</v>
      </c>
      <c r="C10" s="85">
        <f t="shared" si="2"/>
        <v>6.5000000000000002E-2</v>
      </c>
      <c r="D10" s="86"/>
      <c r="E10" s="74"/>
      <c r="F10" s="90"/>
      <c r="G10" s="86"/>
      <c r="H10" s="87"/>
      <c r="I10" s="70"/>
      <c r="J10" s="74"/>
      <c r="K10" s="86"/>
      <c r="L10" s="86"/>
      <c r="M10" s="86"/>
      <c r="N10" s="74"/>
      <c r="O10" s="74"/>
      <c r="P10" s="75"/>
      <c r="Q10" s="88"/>
      <c r="R10" s="89"/>
      <c r="S10" s="75"/>
      <c r="T10" s="88"/>
      <c r="U10" s="75"/>
      <c r="V10" s="88"/>
      <c r="W10" s="75"/>
      <c r="X10" s="88"/>
    </row>
    <row r="11" spans="1:27" x14ac:dyDescent="0.2">
      <c r="A11" s="83">
        <f t="shared" si="1"/>
        <v>0.16092262303875551</v>
      </c>
      <c r="B11" s="84">
        <v>0.12</v>
      </c>
      <c r="C11" s="85">
        <f t="shared" si="2"/>
        <v>9.9999999999999992E-2</v>
      </c>
      <c r="D11" s="86"/>
      <c r="E11" s="74"/>
      <c r="F11" s="90"/>
      <c r="G11" s="86"/>
      <c r="H11" s="87"/>
      <c r="I11" s="70"/>
      <c r="J11" s="74"/>
      <c r="K11" s="86"/>
      <c r="L11" s="86"/>
      <c r="M11" s="86"/>
      <c r="N11" s="74"/>
      <c r="O11" s="74"/>
      <c r="P11" s="75"/>
      <c r="Q11" s="88"/>
      <c r="R11" s="89"/>
      <c r="S11" s="75"/>
      <c r="T11" s="88"/>
      <c r="U11" s="75"/>
      <c r="V11" s="88"/>
      <c r="W11" s="75"/>
      <c r="X11" s="88"/>
    </row>
    <row r="12" spans="1:27" x14ac:dyDescent="0.2">
      <c r="A12" s="83">
        <f t="shared" si="1"/>
        <v>0.24138393455813328</v>
      </c>
      <c r="B12" s="84">
        <v>0.18</v>
      </c>
      <c r="C12" s="85">
        <f t="shared" si="2"/>
        <v>0.13</v>
      </c>
      <c r="D12" s="86"/>
      <c r="E12" s="74"/>
      <c r="F12" s="90"/>
      <c r="G12" s="86"/>
      <c r="H12" s="87"/>
      <c r="I12" s="70"/>
      <c r="J12" s="74"/>
      <c r="K12" s="86"/>
      <c r="L12" s="86"/>
      <c r="M12" s="86"/>
      <c r="N12" s="74"/>
      <c r="O12" s="74"/>
      <c r="P12" s="75"/>
      <c r="Q12" s="88"/>
      <c r="R12" s="89"/>
      <c r="S12" s="75"/>
      <c r="T12" s="88"/>
      <c r="U12" s="75"/>
      <c r="V12" s="88"/>
      <c r="W12" s="75"/>
      <c r="X12" s="88"/>
    </row>
    <row r="13" spans="1:27" x14ac:dyDescent="0.2">
      <c r="A13" s="91">
        <f t="shared" si="1"/>
        <v>0.49617808770282951</v>
      </c>
      <c r="B13" s="84">
        <v>0.37</v>
      </c>
      <c r="C13" s="85">
        <f t="shared" si="2"/>
        <v>0.19</v>
      </c>
      <c r="D13" s="86"/>
      <c r="E13" s="74"/>
      <c r="F13" s="90"/>
      <c r="G13" s="86"/>
      <c r="H13" s="87"/>
      <c r="I13" s="70"/>
      <c r="J13" s="74"/>
      <c r="K13" s="74"/>
      <c r="L13" s="74"/>
      <c r="M13" s="74"/>
      <c r="N13" s="74"/>
      <c r="O13" s="74"/>
      <c r="P13" s="75"/>
      <c r="Q13" s="92"/>
      <c r="R13" s="89"/>
      <c r="S13" s="75"/>
      <c r="T13" s="88"/>
      <c r="U13" s="75"/>
      <c r="V13" s="88"/>
      <c r="W13" s="75"/>
      <c r="X13" s="88"/>
    </row>
    <row r="14" spans="1:27" x14ac:dyDescent="0.2">
      <c r="A14" s="91">
        <f t="shared" si="1"/>
        <v>0.7375620222609629</v>
      </c>
      <c r="B14" s="84">
        <v>0.55000000000000004</v>
      </c>
      <c r="C14" s="85">
        <f t="shared" si="2"/>
        <v>0.38</v>
      </c>
      <c r="D14" s="86"/>
      <c r="E14" s="74"/>
      <c r="F14" s="90"/>
      <c r="G14" s="86"/>
      <c r="H14" s="87"/>
      <c r="I14" s="70"/>
      <c r="J14" s="74"/>
      <c r="K14" s="93"/>
      <c r="L14" s="93"/>
      <c r="M14" s="93"/>
      <c r="N14" s="74"/>
      <c r="O14" s="74"/>
      <c r="P14" s="75"/>
      <c r="Q14" s="92"/>
      <c r="R14" s="89"/>
      <c r="S14" s="75"/>
      <c r="T14" s="88"/>
      <c r="U14" s="75"/>
      <c r="V14" s="88"/>
      <c r="W14" s="75"/>
      <c r="X14" s="88"/>
    </row>
    <row r="15" spans="1:27" x14ac:dyDescent="0.2">
      <c r="A15" s="94">
        <f t="shared" si="1"/>
        <v>1.0057663939922221</v>
      </c>
      <c r="B15" s="84">
        <v>0.75</v>
      </c>
      <c r="C15" s="85">
        <f t="shared" si="2"/>
        <v>0.56000000000000005</v>
      </c>
      <c r="D15" s="86"/>
      <c r="E15" s="86"/>
      <c r="F15" s="90"/>
      <c r="G15" s="86"/>
      <c r="H15" s="87"/>
      <c r="I15" s="70"/>
      <c r="J15" s="74"/>
      <c r="K15" s="93"/>
      <c r="L15" s="93"/>
      <c r="M15" s="93"/>
      <c r="N15" s="74"/>
      <c r="O15" s="74"/>
      <c r="P15" s="75"/>
      <c r="Q15" s="92"/>
      <c r="R15" s="89"/>
      <c r="S15" s="75"/>
      <c r="T15" s="88"/>
      <c r="U15" s="75"/>
      <c r="V15" s="88"/>
      <c r="W15" s="75"/>
      <c r="X15" s="88"/>
    </row>
    <row r="16" spans="1:27" x14ac:dyDescent="0.2">
      <c r="A16" s="94">
        <f t="shared" si="1"/>
        <v>1.4751240445219258</v>
      </c>
      <c r="B16" s="84">
        <v>1.1000000000000001</v>
      </c>
      <c r="C16" s="85">
        <f t="shared" si="2"/>
        <v>0.76</v>
      </c>
      <c r="D16" s="86"/>
      <c r="E16" s="86"/>
      <c r="F16" s="90"/>
      <c r="G16" s="86"/>
      <c r="H16" s="95"/>
      <c r="I16" s="96"/>
      <c r="J16" s="74"/>
      <c r="K16" s="93"/>
      <c r="L16" s="93"/>
      <c r="M16" s="93"/>
      <c r="N16" s="74"/>
      <c r="O16" s="74"/>
      <c r="P16" s="75"/>
      <c r="Q16" s="92"/>
      <c r="R16" s="89"/>
      <c r="S16" s="75"/>
      <c r="T16" s="88"/>
      <c r="U16" s="75"/>
      <c r="V16" s="88"/>
      <c r="W16" s="75"/>
      <c r="X16" s="88"/>
    </row>
    <row r="17" spans="1:24" x14ac:dyDescent="0.2">
      <c r="A17" s="94">
        <f t="shared" si="1"/>
        <v>2.0115327879844442</v>
      </c>
      <c r="B17" s="84">
        <v>1.5</v>
      </c>
      <c r="C17" s="85">
        <f t="shared" si="2"/>
        <v>1.1100000000000001</v>
      </c>
      <c r="D17" s="86"/>
      <c r="E17" s="86"/>
      <c r="F17" s="90"/>
      <c r="G17" s="86"/>
      <c r="H17" s="95"/>
      <c r="I17" s="96"/>
      <c r="J17" s="74"/>
      <c r="K17" s="93"/>
      <c r="L17" s="93"/>
      <c r="M17" s="93"/>
      <c r="N17" s="74"/>
      <c r="O17" s="74"/>
      <c r="P17" s="75"/>
      <c r="Q17" s="92"/>
      <c r="R17" s="89"/>
      <c r="S17" s="75"/>
      <c r="T17" s="88"/>
      <c r="U17" s="75"/>
      <c r="V17" s="88"/>
      <c r="W17" s="75"/>
      <c r="X17" s="88"/>
    </row>
    <row r="18" spans="1:24" x14ac:dyDescent="0.2">
      <c r="A18" s="94">
        <f t="shared" si="1"/>
        <v>2.9502480890438516</v>
      </c>
      <c r="B18" s="84">
        <v>2.2000000000000002</v>
      </c>
      <c r="C18" s="85">
        <f t="shared" si="2"/>
        <v>1.51</v>
      </c>
      <c r="D18" s="86"/>
      <c r="E18" s="86"/>
      <c r="F18" s="90"/>
      <c r="G18" s="86"/>
      <c r="H18" s="95"/>
      <c r="I18" s="96"/>
      <c r="J18" s="74"/>
      <c r="K18" s="93"/>
      <c r="L18" s="93"/>
      <c r="M18" s="93"/>
      <c r="N18" s="74"/>
      <c r="O18" s="74"/>
      <c r="P18" s="75"/>
      <c r="Q18" s="92"/>
      <c r="R18" s="89"/>
      <c r="S18" s="75"/>
      <c r="T18" s="88"/>
      <c r="U18" s="75"/>
      <c r="V18" s="88"/>
      <c r="W18" s="75"/>
      <c r="X18" s="88"/>
    </row>
    <row r="19" spans="1:24" x14ac:dyDescent="0.2">
      <c r="A19" s="94">
        <f t="shared" si="1"/>
        <v>4.0230655759688885</v>
      </c>
      <c r="B19" s="84">
        <v>3</v>
      </c>
      <c r="C19" s="85">
        <f t="shared" si="2"/>
        <v>2.21</v>
      </c>
      <c r="D19" s="86"/>
      <c r="E19" s="86"/>
      <c r="F19" s="86"/>
      <c r="G19" s="86"/>
      <c r="H19" s="95"/>
      <c r="I19" s="96"/>
      <c r="J19" s="74"/>
      <c r="K19" s="93"/>
      <c r="L19" s="93"/>
      <c r="M19" s="93"/>
      <c r="N19" s="74"/>
      <c r="O19" s="74"/>
      <c r="P19" s="75"/>
      <c r="Q19" s="92"/>
      <c r="R19" s="89"/>
      <c r="S19" s="75"/>
      <c r="T19" s="88"/>
      <c r="U19" s="75"/>
      <c r="V19" s="88"/>
      <c r="W19" s="75"/>
      <c r="X19" s="88"/>
    </row>
    <row r="20" spans="1:24" x14ac:dyDescent="0.2">
      <c r="A20" s="97">
        <v>5</v>
      </c>
      <c r="B20" s="86">
        <f>0.7457*A20</f>
        <v>3.7285000000000004</v>
      </c>
      <c r="C20" s="85">
        <f t="shared" si="2"/>
        <v>3.01</v>
      </c>
      <c r="D20" s="86"/>
      <c r="E20" s="86"/>
      <c r="F20" s="86"/>
      <c r="G20" s="86"/>
      <c r="H20" s="95"/>
      <c r="I20" s="96"/>
      <c r="J20" s="74"/>
      <c r="K20" s="93"/>
      <c r="L20" s="93"/>
      <c r="M20" s="93"/>
      <c r="N20" s="74"/>
      <c r="O20" s="74"/>
      <c r="P20" s="75"/>
      <c r="Q20" s="92"/>
      <c r="R20" s="89"/>
      <c r="S20" s="75"/>
      <c r="T20" s="88"/>
      <c r="U20" s="75"/>
      <c r="V20" s="88"/>
      <c r="W20" s="75"/>
      <c r="X20" s="88"/>
    </row>
    <row r="21" spans="1:24" x14ac:dyDescent="0.2">
      <c r="A21" s="91">
        <f t="shared" ref="A21:A35" si="3">B21/0.7457</f>
        <v>5.3640874346251843</v>
      </c>
      <c r="B21" s="84">
        <v>4</v>
      </c>
      <c r="C21" s="85">
        <f t="shared" si="2"/>
        <v>3.7385000000000002</v>
      </c>
      <c r="D21" s="86"/>
      <c r="E21" s="86"/>
      <c r="F21" s="86"/>
      <c r="G21" s="86"/>
      <c r="H21" s="95"/>
      <c r="I21" s="96"/>
      <c r="J21" s="74"/>
      <c r="K21" s="93"/>
      <c r="L21" s="93"/>
      <c r="M21" s="93"/>
      <c r="N21" s="74"/>
      <c r="O21" s="74"/>
      <c r="P21" s="75"/>
      <c r="Q21" s="92"/>
      <c r="R21" s="89"/>
      <c r="S21" s="75"/>
      <c r="T21" s="88"/>
      <c r="U21" s="75"/>
      <c r="V21" s="88"/>
      <c r="W21" s="75"/>
      <c r="X21" s="88"/>
    </row>
    <row r="22" spans="1:24" x14ac:dyDescent="0.2">
      <c r="A22" s="91">
        <f t="shared" si="3"/>
        <v>7.3756202226096281</v>
      </c>
      <c r="B22" s="84">
        <v>5.5</v>
      </c>
      <c r="C22" s="85">
        <f t="shared" si="2"/>
        <v>4.01</v>
      </c>
      <c r="D22" s="86"/>
      <c r="E22" s="86"/>
      <c r="F22" s="86"/>
      <c r="G22" s="86"/>
      <c r="H22" s="95"/>
      <c r="I22" s="96"/>
      <c r="J22" s="74"/>
      <c r="K22" s="93"/>
      <c r="L22" s="93"/>
      <c r="M22" s="93"/>
      <c r="N22" s="74"/>
      <c r="O22" s="74"/>
      <c r="P22" s="75"/>
      <c r="Q22" s="92"/>
      <c r="R22" s="89"/>
      <c r="S22" s="75"/>
      <c r="T22" s="88"/>
      <c r="U22" s="75"/>
      <c r="V22" s="88"/>
      <c r="W22" s="75"/>
      <c r="X22" s="88"/>
    </row>
    <row r="23" spans="1:24" x14ac:dyDescent="0.2">
      <c r="A23" s="98">
        <f t="shared" si="3"/>
        <v>10.05766393992222</v>
      </c>
      <c r="B23" s="84">
        <v>7.5</v>
      </c>
      <c r="C23" s="85">
        <f t="shared" si="2"/>
        <v>5.51</v>
      </c>
      <c r="D23" s="99"/>
      <c r="E23" s="99"/>
      <c r="F23" s="99"/>
      <c r="G23" s="99"/>
      <c r="H23" s="95"/>
      <c r="I23" s="96"/>
      <c r="J23" s="74"/>
      <c r="K23" s="93"/>
      <c r="L23" s="93"/>
      <c r="M23" s="93"/>
      <c r="N23" s="74"/>
      <c r="O23" s="74"/>
      <c r="P23" s="75"/>
      <c r="Q23" s="92"/>
      <c r="R23" s="89"/>
      <c r="S23" s="75"/>
      <c r="T23" s="88"/>
      <c r="U23" s="75"/>
      <c r="V23" s="88"/>
      <c r="W23" s="75"/>
      <c r="X23" s="88"/>
    </row>
    <row r="24" spans="1:24" x14ac:dyDescent="0.2">
      <c r="A24" s="98">
        <f t="shared" si="3"/>
        <v>14.751240445219256</v>
      </c>
      <c r="B24" s="84">
        <v>11</v>
      </c>
      <c r="C24" s="85">
        <f t="shared" si="2"/>
        <v>7.51</v>
      </c>
      <c r="D24" s="99"/>
      <c r="E24" s="99"/>
      <c r="F24" s="99"/>
      <c r="G24" s="99"/>
      <c r="H24" s="95"/>
      <c r="I24" s="96"/>
      <c r="J24" s="74"/>
      <c r="K24" s="93"/>
      <c r="L24" s="93"/>
      <c r="M24" s="93"/>
      <c r="N24" s="74"/>
      <c r="O24" s="74"/>
      <c r="P24" s="75"/>
      <c r="Q24" s="92"/>
      <c r="R24" s="89"/>
      <c r="S24" s="75"/>
      <c r="T24" s="88"/>
      <c r="U24" s="75"/>
      <c r="V24" s="88"/>
      <c r="W24" s="75"/>
      <c r="X24" s="88"/>
    </row>
    <row r="25" spans="1:24" x14ac:dyDescent="0.2">
      <c r="A25" s="98">
        <f t="shared" si="3"/>
        <v>20.11532787984444</v>
      </c>
      <c r="B25" s="84">
        <v>15</v>
      </c>
      <c r="C25" s="85">
        <f t="shared" si="2"/>
        <v>11.01</v>
      </c>
      <c r="D25" s="86"/>
      <c r="E25" s="86"/>
      <c r="F25" s="86"/>
      <c r="G25" s="86"/>
      <c r="H25" s="95"/>
      <c r="I25" s="96"/>
      <c r="J25" s="74"/>
      <c r="K25" s="93"/>
      <c r="L25" s="93"/>
      <c r="M25" s="93"/>
      <c r="N25" s="74"/>
      <c r="O25" s="74"/>
      <c r="P25" s="75"/>
      <c r="Q25" s="92"/>
      <c r="R25" s="89"/>
      <c r="S25" s="75"/>
      <c r="T25" s="88"/>
      <c r="U25" s="75"/>
      <c r="V25" s="88"/>
      <c r="W25" s="75"/>
      <c r="X25" s="88"/>
    </row>
    <row r="26" spans="1:24" x14ac:dyDescent="0.2">
      <c r="A26" s="98">
        <f t="shared" si="3"/>
        <v>24.808904385141478</v>
      </c>
      <c r="B26" s="84">
        <v>18.5</v>
      </c>
      <c r="C26" s="85">
        <f t="shared" si="2"/>
        <v>15.01</v>
      </c>
      <c r="D26" s="99"/>
      <c r="E26" s="99"/>
      <c r="F26" s="99"/>
      <c r="G26" s="99"/>
      <c r="H26" s="95"/>
      <c r="I26" s="96"/>
      <c r="J26" s="74"/>
      <c r="K26" s="93"/>
      <c r="L26" s="93"/>
      <c r="M26" s="93"/>
      <c r="N26" s="74"/>
      <c r="O26" s="74"/>
      <c r="P26" s="75"/>
      <c r="Q26" s="92"/>
      <c r="R26" s="89"/>
      <c r="S26" s="75"/>
      <c r="T26" s="88"/>
      <c r="U26" s="75"/>
      <c r="V26" s="88"/>
      <c r="W26" s="75"/>
      <c r="X26" s="88"/>
    </row>
    <row r="27" spans="1:24" x14ac:dyDescent="0.2">
      <c r="A27" s="98">
        <f t="shared" si="3"/>
        <v>29.502480890438513</v>
      </c>
      <c r="B27" s="100">
        <v>22</v>
      </c>
      <c r="C27" s="85">
        <f t="shared" si="2"/>
        <v>18.510000000000002</v>
      </c>
      <c r="D27" s="99"/>
      <c r="E27" s="99"/>
      <c r="F27" s="99"/>
      <c r="G27" s="99"/>
      <c r="H27" s="95"/>
      <c r="I27" s="96"/>
      <c r="J27" s="74"/>
      <c r="K27" s="93"/>
      <c r="L27" s="93"/>
      <c r="M27" s="93"/>
      <c r="N27" s="74"/>
      <c r="O27" s="74"/>
      <c r="P27" s="75"/>
      <c r="Q27" s="92"/>
      <c r="R27" s="89"/>
      <c r="S27" s="75"/>
      <c r="T27" s="88"/>
      <c r="U27" s="75"/>
      <c r="V27" s="88"/>
      <c r="W27" s="75"/>
      <c r="X27" s="88"/>
    </row>
    <row r="28" spans="1:24" x14ac:dyDescent="0.2">
      <c r="A28" s="98">
        <f t="shared" si="3"/>
        <v>40.230655759688879</v>
      </c>
      <c r="B28" s="100">
        <v>30</v>
      </c>
      <c r="C28" s="85">
        <f t="shared" si="2"/>
        <v>22.01</v>
      </c>
      <c r="D28" s="99"/>
      <c r="E28" s="99"/>
      <c r="F28" s="99"/>
      <c r="G28" s="99"/>
      <c r="H28" s="95"/>
      <c r="I28" s="96"/>
      <c r="J28" s="74"/>
      <c r="K28" s="93"/>
      <c r="L28" s="93"/>
      <c r="M28" s="93"/>
      <c r="N28" s="74"/>
      <c r="O28" s="74"/>
      <c r="P28" s="75"/>
      <c r="Q28" s="92"/>
      <c r="R28" s="89"/>
      <c r="S28" s="75"/>
      <c r="T28" s="88"/>
      <c r="U28" s="75"/>
      <c r="V28" s="88"/>
      <c r="W28" s="75"/>
      <c r="X28" s="88"/>
    </row>
    <row r="29" spans="1:24" x14ac:dyDescent="0.2">
      <c r="A29" s="98">
        <f t="shared" si="3"/>
        <v>49.617808770282956</v>
      </c>
      <c r="B29" s="100">
        <v>37</v>
      </c>
      <c r="C29" s="85">
        <f t="shared" si="2"/>
        <v>30.01</v>
      </c>
      <c r="D29" s="99"/>
      <c r="E29" s="99"/>
      <c r="F29" s="99"/>
      <c r="G29" s="99"/>
      <c r="H29" s="95"/>
      <c r="I29" s="96"/>
      <c r="J29" s="74"/>
      <c r="K29" s="93"/>
      <c r="L29" s="93"/>
      <c r="M29" s="93"/>
      <c r="N29" s="74"/>
      <c r="O29" s="74"/>
      <c r="P29" s="75"/>
      <c r="Q29" s="92"/>
      <c r="R29" s="89"/>
      <c r="S29" s="75"/>
      <c r="T29" s="88"/>
      <c r="U29" s="75"/>
      <c r="V29" s="88"/>
      <c r="W29" s="75"/>
      <c r="X29" s="88"/>
    </row>
    <row r="30" spans="1:24" x14ac:dyDescent="0.2">
      <c r="A30" s="98">
        <f t="shared" si="3"/>
        <v>60.345983639533323</v>
      </c>
      <c r="B30" s="100">
        <v>45</v>
      </c>
      <c r="C30" s="85">
        <f t="shared" si="2"/>
        <v>37.01</v>
      </c>
      <c r="D30" s="99"/>
      <c r="E30" s="99"/>
      <c r="F30" s="99"/>
      <c r="G30" s="99"/>
      <c r="H30" s="95"/>
      <c r="I30" s="96"/>
      <c r="J30" s="74"/>
      <c r="K30" s="93"/>
      <c r="L30" s="93"/>
      <c r="M30" s="93"/>
      <c r="N30" s="74"/>
      <c r="O30" s="74"/>
      <c r="P30" s="75"/>
      <c r="Q30" s="92"/>
      <c r="R30" s="89"/>
      <c r="S30" s="75"/>
      <c r="T30" s="88"/>
      <c r="U30" s="75"/>
      <c r="V30" s="88"/>
      <c r="W30" s="75"/>
      <c r="X30" s="88"/>
    </row>
    <row r="31" spans="1:24" x14ac:dyDescent="0.2">
      <c r="A31" s="98">
        <f t="shared" si="3"/>
        <v>73.756202226096278</v>
      </c>
      <c r="B31" s="100">
        <v>55</v>
      </c>
      <c r="C31" s="85">
        <f t="shared" si="2"/>
        <v>45.01</v>
      </c>
      <c r="D31" s="99"/>
      <c r="E31" s="99"/>
      <c r="F31" s="99"/>
      <c r="G31" s="99"/>
      <c r="H31" s="95"/>
      <c r="I31" s="96"/>
      <c r="J31" s="74"/>
      <c r="K31" s="93"/>
      <c r="L31" s="93"/>
      <c r="M31" s="93"/>
      <c r="N31" s="74"/>
      <c r="O31" s="74"/>
      <c r="P31" s="75"/>
      <c r="Q31" s="92"/>
      <c r="R31" s="89"/>
      <c r="S31" s="75"/>
      <c r="T31" s="88"/>
      <c r="U31" s="75"/>
      <c r="V31" s="88"/>
      <c r="W31" s="75"/>
      <c r="X31" s="88"/>
    </row>
    <row r="32" spans="1:24" x14ac:dyDescent="0.2">
      <c r="A32" s="98">
        <f t="shared" si="3"/>
        <v>100.5766393992222</v>
      </c>
      <c r="B32" s="100">
        <v>75</v>
      </c>
      <c r="C32" s="85">
        <f t="shared" si="2"/>
        <v>55.01</v>
      </c>
      <c r="D32" s="99"/>
      <c r="E32" s="99"/>
      <c r="F32" s="99"/>
      <c r="G32" s="99"/>
      <c r="H32" s="95"/>
      <c r="I32" s="96"/>
      <c r="J32" s="74"/>
      <c r="K32" s="93"/>
      <c r="L32" s="93"/>
      <c r="M32" s="93"/>
      <c r="N32" s="74"/>
      <c r="O32" s="74"/>
      <c r="P32" s="75"/>
      <c r="Q32" s="92"/>
      <c r="R32" s="101"/>
      <c r="S32" s="75"/>
      <c r="T32" s="92"/>
      <c r="U32" s="75"/>
      <c r="V32" s="92"/>
      <c r="W32" s="75"/>
      <c r="X32" s="92"/>
    </row>
    <row r="33" spans="1:24" x14ac:dyDescent="0.2">
      <c r="A33" s="98">
        <f t="shared" si="3"/>
        <v>120.69196727906665</v>
      </c>
      <c r="B33" s="100">
        <v>90</v>
      </c>
      <c r="C33" s="85">
        <f t="shared" si="2"/>
        <v>75.010000000000005</v>
      </c>
      <c r="D33" s="99"/>
      <c r="E33" s="99"/>
      <c r="F33" s="99"/>
      <c r="G33" s="99"/>
      <c r="H33" s="102"/>
      <c r="I33" s="70"/>
      <c r="J33" s="74"/>
      <c r="K33" s="93"/>
      <c r="L33" s="93"/>
      <c r="M33" s="93"/>
      <c r="N33" s="74"/>
      <c r="O33" s="74"/>
      <c r="P33" s="75"/>
      <c r="Q33" s="92"/>
      <c r="R33" s="101"/>
      <c r="S33" s="75"/>
      <c r="T33" s="92"/>
      <c r="U33" s="75"/>
      <c r="V33" s="92"/>
      <c r="W33" s="75"/>
      <c r="X33" s="92"/>
    </row>
    <row r="34" spans="1:24" x14ac:dyDescent="0.2">
      <c r="A34" s="98">
        <f t="shared" si="3"/>
        <v>147.51240445219256</v>
      </c>
      <c r="B34" s="100">
        <v>110</v>
      </c>
      <c r="C34" s="85">
        <f t="shared" si="2"/>
        <v>90.01</v>
      </c>
      <c r="D34" s="99"/>
      <c r="E34" s="99"/>
      <c r="F34" s="99"/>
      <c r="G34" s="99"/>
      <c r="H34" s="102"/>
      <c r="I34" s="70"/>
      <c r="J34" s="74"/>
      <c r="K34" s="93"/>
      <c r="L34" s="93"/>
      <c r="M34" s="93"/>
      <c r="N34" s="74"/>
      <c r="O34" s="74"/>
      <c r="P34" s="75"/>
      <c r="Q34" s="92"/>
      <c r="R34" s="101"/>
      <c r="S34" s="75"/>
      <c r="T34" s="92"/>
      <c r="U34" s="75"/>
      <c r="V34" s="92"/>
      <c r="W34" s="75"/>
      <c r="X34" s="92"/>
    </row>
    <row r="35" spans="1:24" x14ac:dyDescent="0.2">
      <c r="A35" s="98">
        <f t="shared" si="3"/>
        <v>177.01488534263109</v>
      </c>
      <c r="B35" s="100">
        <v>132</v>
      </c>
      <c r="C35" s="85">
        <f t="shared" si="2"/>
        <v>110.01</v>
      </c>
      <c r="D35" s="99"/>
      <c r="E35" s="99"/>
      <c r="F35" s="99"/>
      <c r="G35" s="99"/>
      <c r="H35" s="102"/>
      <c r="I35" s="70"/>
      <c r="J35" s="74"/>
      <c r="K35" s="93"/>
      <c r="L35" s="93"/>
      <c r="M35" s="93"/>
      <c r="N35" s="74"/>
      <c r="O35" s="74"/>
      <c r="P35" s="75"/>
      <c r="Q35" s="92"/>
      <c r="R35" s="101"/>
      <c r="S35" s="75"/>
      <c r="T35" s="92"/>
      <c r="U35" s="75"/>
      <c r="V35" s="92"/>
      <c r="W35" s="75"/>
      <c r="X35" s="92"/>
    </row>
    <row r="36" spans="1:24" x14ac:dyDescent="0.2">
      <c r="A36" s="103">
        <v>200</v>
      </c>
      <c r="B36" s="98">
        <f>0.7457*A36</f>
        <v>149.14000000000001</v>
      </c>
      <c r="C36" s="85">
        <f t="shared" si="2"/>
        <v>132.01</v>
      </c>
      <c r="D36" s="99"/>
      <c r="E36" s="99"/>
      <c r="F36" s="99"/>
      <c r="G36" s="99"/>
      <c r="H36" s="102"/>
      <c r="I36" s="70"/>
      <c r="J36" s="74"/>
      <c r="K36" s="93"/>
      <c r="L36" s="93"/>
      <c r="M36" s="93"/>
      <c r="N36" s="74"/>
      <c r="O36" s="74"/>
      <c r="P36" s="75"/>
      <c r="Q36" s="92"/>
      <c r="R36" s="101"/>
      <c r="S36" s="75"/>
      <c r="T36" s="92"/>
      <c r="U36" s="75"/>
      <c r="V36" s="92"/>
      <c r="W36" s="75"/>
      <c r="X36" s="92"/>
    </row>
    <row r="37" spans="1:24" x14ac:dyDescent="0.2">
      <c r="A37" s="98">
        <f>B37/0.7457</f>
        <v>214.56349738500737</v>
      </c>
      <c r="B37" s="100">
        <v>160</v>
      </c>
      <c r="C37" s="85">
        <f t="shared" si="2"/>
        <v>149.15</v>
      </c>
      <c r="D37" s="99"/>
      <c r="E37" s="99"/>
      <c r="F37" s="99"/>
      <c r="G37" s="99"/>
      <c r="H37" s="102"/>
      <c r="I37" s="70"/>
      <c r="J37" s="74"/>
      <c r="K37" s="93"/>
      <c r="L37" s="93"/>
      <c r="M37" s="93"/>
      <c r="N37" s="74"/>
      <c r="O37" s="74"/>
      <c r="P37" s="75"/>
      <c r="Q37" s="92"/>
      <c r="R37" s="101"/>
      <c r="S37" s="75"/>
      <c r="T37" s="92"/>
      <c r="U37" s="75"/>
      <c r="V37" s="92"/>
      <c r="W37" s="75"/>
      <c r="X37" s="92"/>
    </row>
    <row r="38" spans="1:24" x14ac:dyDescent="0.2">
      <c r="A38" s="103">
        <v>250</v>
      </c>
      <c r="B38" s="99">
        <f>A38*0.7457</f>
        <v>186.42500000000001</v>
      </c>
      <c r="C38" s="85">
        <f t="shared" si="2"/>
        <v>160.01</v>
      </c>
      <c r="D38" s="99"/>
      <c r="E38" s="99"/>
      <c r="F38" s="99"/>
      <c r="G38" s="99"/>
      <c r="H38" s="102"/>
      <c r="I38" s="70"/>
      <c r="J38" s="74"/>
      <c r="K38" s="93"/>
      <c r="L38" s="93"/>
      <c r="M38" s="93"/>
      <c r="N38" s="74"/>
      <c r="O38" s="74"/>
      <c r="P38" s="75"/>
      <c r="Q38" s="92"/>
      <c r="R38" s="101"/>
      <c r="S38" s="75"/>
      <c r="T38" s="92"/>
      <c r="U38" s="75"/>
      <c r="V38" s="92"/>
      <c r="W38" s="75"/>
      <c r="X38" s="92"/>
    </row>
    <row r="39" spans="1:24" x14ac:dyDescent="0.2">
      <c r="A39" s="98">
        <f>B39/0.7457</f>
        <v>268.20437173125919</v>
      </c>
      <c r="B39" s="100">
        <v>200</v>
      </c>
      <c r="C39" s="85">
        <f t="shared" si="2"/>
        <v>186.435</v>
      </c>
      <c r="D39" s="99"/>
      <c r="E39" s="99"/>
      <c r="F39" s="99"/>
      <c r="G39" s="99"/>
      <c r="H39" s="102"/>
      <c r="I39" s="70"/>
      <c r="J39" s="74"/>
      <c r="K39" s="93"/>
      <c r="L39" s="93"/>
      <c r="M39" s="93"/>
      <c r="N39" s="74"/>
      <c r="O39" s="74"/>
      <c r="P39" s="75"/>
      <c r="Q39" s="92"/>
      <c r="R39" s="101"/>
      <c r="S39" s="75"/>
      <c r="T39" s="92"/>
      <c r="U39" s="75"/>
      <c r="V39" s="92"/>
      <c r="W39" s="75"/>
      <c r="X39" s="92"/>
    </row>
    <row r="40" spans="1:24" x14ac:dyDescent="0.2">
      <c r="A40" s="103">
        <v>300</v>
      </c>
      <c r="B40" s="99">
        <f>A40*0.7457</f>
        <v>223.71</v>
      </c>
      <c r="C40" s="85">
        <f t="shared" si="2"/>
        <v>200.01</v>
      </c>
      <c r="D40" s="99"/>
      <c r="E40" s="99"/>
      <c r="F40" s="99"/>
      <c r="G40" s="99"/>
      <c r="H40" s="102"/>
      <c r="I40" s="70"/>
      <c r="J40" s="74"/>
      <c r="K40" s="93"/>
      <c r="L40" s="93"/>
      <c r="M40" s="93"/>
      <c r="N40" s="74"/>
      <c r="O40" s="74"/>
      <c r="P40" s="75"/>
      <c r="Q40" s="92"/>
      <c r="R40" s="101"/>
      <c r="S40" s="75"/>
      <c r="T40" s="92"/>
      <c r="U40" s="75"/>
      <c r="V40" s="92"/>
      <c r="W40" s="75"/>
      <c r="X40" s="92"/>
    </row>
    <row r="41" spans="1:24" x14ac:dyDescent="0.2">
      <c r="A41" s="98">
        <f>B41/0.7457</f>
        <v>335.255464664074</v>
      </c>
      <c r="B41" s="100">
        <v>250</v>
      </c>
      <c r="C41" s="85">
        <f t="shared" si="2"/>
        <v>223.72</v>
      </c>
      <c r="D41" s="99"/>
      <c r="E41" s="99"/>
      <c r="F41" s="99"/>
      <c r="G41" s="99"/>
      <c r="H41" s="102"/>
      <c r="I41" s="70"/>
      <c r="J41" s="74"/>
      <c r="K41" s="93"/>
      <c r="L41" s="93"/>
      <c r="M41" s="93"/>
      <c r="N41" s="74"/>
      <c r="O41" s="74"/>
      <c r="P41" s="75"/>
      <c r="Q41" s="92"/>
      <c r="R41" s="101"/>
      <c r="S41" s="75"/>
      <c r="T41" s="92"/>
      <c r="U41" s="75"/>
      <c r="V41" s="92"/>
      <c r="W41" s="75"/>
      <c r="X41" s="92"/>
    </row>
    <row r="42" spans="1:24" x14ac:dyDescent="0.2">
      <c r="A42" s="103">
        <v>400</v>
      </c>
      <c r="B42" s="99">
        <f>A42*0.7457</f>
        <v>298.28000000000003</v>
      </c>
      <c r="C42" s="85">
        <f t="shared" si="2"/>
        <v>250.01</v>
      </c>
      <c r="D42" s="99"/>
      <c r="E42" s="99"/>
      <c r="F42" s="99"/>
      <c r="G42" s="99"/>
      <c r="H42" s="102"/>
      <c r="I42" s="70"/>
      <c r="J42" s="74"/>
      <c r="K42" s="93"/>
      <c r="L42" s="93"/>
      <c r="M42" s="93"/>
      <c r="N42" s="74"/>
      <c r="O42" s="74"/>
      <c r="P42" s="75"/>
      <c r="Q42" s="92"/>
      <c r="R42" s="101"/>
      <c r="S42" s="75"/>
      <c r="T42" s="92"/>
      <c r="U42" s="75"/>
      <c r="V42" s="92"/>
      <c r="W42" s="75"/>
      <c r="X42" s="92"/>
    </row>
    <row r="43" spans="1:24" x14ac:dyDescent="0.2">
      <c r="A43" s="98">
        <f t="shared" ref="A43:A70" si="4">B43/0.7457</f>
        <v>422.42188547673328</v>
      </c>
      <c r="B43" s="100">
        <v>315</v>
      </c>
      <c r="C43" s="85">
        <f t="shared" si="2"/>
        <v>298.29000000000002</v>
      </c>
      <c r="D43" s="104"/>
      <c r="E43" s="104"/>
      <c r="F43" s="104"/>
      <c r="G43" s="104"/>
      <c r="H43" s="105"/>
      <c r="I43" s="70"/>
      <c r="J43" s="74"/>
      <c r="K43" s="93"/>
      <c r="L43" s="93"/>
      <c r="M43" s="93"/>
      <c r="N43" s="106"/>
      <c r="O43" s="74"/>
      <c r="P43" s="107"/>
      <c r="Q43" s="92"/>
      <c r="R43" s="101"/>
      <c r="S43" s="75"/>
      <c r="T43" s="92"/>
      <c r="U43" s="75"/>
      <c r="V43" s="92"/>
      <c r="W43" s="107"/>
      <c r="X43" s="92"/>
    </row>
    <row r="44" spans="1:24" x14ac:dyDescent="0.2">
      <c r="A44" s="98">
        <f t="shared" si="4"/>
        <v>476.06275982298507</v>
      </c>
      <c r="B44" s="108">
        <v>355</v>
      </c>
      <c r="C44" s="85">
        <f t="shared" si="2"/>
        <v>315.01</v>
      </c>
      <c r="D44" s="99"/>
      <c r="E44" s="99"/>
      <c r="F44" s="99"/>
      <c r="G44" s="99"/>
      <c r="H44" s="102"/>
      <c r="I44" s="70"/>
      <c r="J44" s="70"/>
      <c r="K44" s="93"/>
      <c r="L44" s="93"/>
      <c r="M44" s="93"/>
      <c r="N44" s="109"/>
      <c r="O44" s="74"/>
      <c r="P44" s="75"/>
      <c r="Q44" s="92"/>
      <c r="R44" s="101"/>
      <c r="S44" s="75"/>
      <c r="T44" s="92"/>
      <c r="U44" s="75"/>
      <c r="V44" s="92"/>
      <c r="W44" s="75"/>
      <c r="X44" s="92"/>
    </row>
    <row r="45" spans="1:24" x14ac:dyDescent="0.2">
      <c r="A45" s="98">
        <f t="shared" si="4"/>
        <v>536.40874346251837</v>
      </c>
      <c r="B45" s="100">
        <v>400</v>
      </c>
      <c r="C45" s="85">
        <f t="shared" si="2"/>
        <v>355.01</v>
      </c>
      <c r="D45" s="99"/>
      <c r="E45" s="99"/>
      <c r="F45" s="99"/>
      <c r="G45" s="99"/>
      <c r="H45" s="102"/>
      <c r="I45" s="70"/>
      <c r="J45" s="70"/>
      <c r="K45" s="93"/>
      <c r="L45" s="93"/>
      <c r="M45" s="93"/>
      <c r="N45" s="109"/>
      <c r="O45" s="74"/>
      <c r="P45" s="75"/>
      <c r="Q45" s="92"/>
      <c r="R45" s="101"/>
      <c r="S45" s="75"/>
      <c r="T45" s="92"/>
      <c r="U45" s="75"/>
      <c r="V45" s="92"/>
      <c r="W45" s="75"/>
      <c r="X45" s="92"/>
    </row>
    <row r="46" spans="1:24" x14ac:dyDescent="0.2">
      <c r="A46" s="98">
        <f t="shared" si="4"/>
        <v>603.45983639533324</v>
      </c>
      <c r="B46" s="100">
        <v>450</v>
      </c>
      <c r="C46" s="85">
        <f>B45+0.01</f>
        <v>400.01</v>
      </c>
      <c r="D46" s="99"/>
      <c r="E46" s="99"/>
      <c r="F46" s="99"/>
      <c r="G46" s="99"/>
      <c r="H46" s="102"/>
      <c r="I46" s="70"/>
      <c r="J46" s="70"/>
      <c r="K46" s="93"/>
      <c r="L46" s="93"/>
      <c r="M46" s="93"/>
      <c r="N46" s="109"/>
      <c r="O46" s="74"/>
      <c r="P46" s="75"/>
      <c r="Q46" s="92"/>
      <c r="R46" s="101"/>
      <c r="S46" s="75"/>
      <c r="T46" s="92"/>
      <c r="U46" s="75"/>
      <c r="V46" s="92"/>
      <c r="W46" s="75"/>
      <c r="X46" s="92"/>
    </row>
    <row r="47" spans="1:24" x14ac:dyDescent="0.2">
      <c r="A47" s="98">
        <f t="shared" si="4"/>
        <v>670.51092932814799</v>
      </c>
      <c r="B47" s="100">
        <v>500</v>
      </c>
      <c r="C47" s="85">
        <f t="shared" si="2"/>
        <v>450.01</v>
      </c>
      <c r="D47" s="99"/>
      <c r="E47" s="99"/>
      <c r="F47" s="99"/>
      <c r="G47" s="99"/>
      <c r="H47" s="102"/>
      <c r="I47" s="70"/>
      <c r="J47" s="70"/>
      <c r="K47" s="93"/>
      <c r="L47" s="93"/>
      <c r="M47" s="93"/>
      <c r="N47" s="74"/>
      <c r="O47" s="74"/>
      <c r="P47" s="75"/>
      <c r="Q47" s="92"/>
      <c r="R47" s="101"/>
      <c r="S47" s="75"/>
      <c r="T47" s="92"/>
      <c r="U47" s="75"/>
      <c r="V47" s="92"/>
      <c r="W47" s="75"/>
      <c r="X47" s="92"/>
    </row>
    <row r="48" spans="1:24" x14ac:dyDescent="0.2">
      <c r="A48" s="98">
        <f t="shared" si="4"/>
        <v>750.97224084752577</v>
      </c>
      <c r="B48" s="100">
        <v>560</v>
      </c>
      <c r="C48" s="85">
        <f t="shared" si="2"/>
        <v>500.01</v>
      </c>
      <c r="D48" s="99"/>
      <c r="E48" s="99"/>
      <c r="F48" s="99"/>
      <c r="G48" s="99"/>
      <c r="H48" s="102"/>
      <c r="I48" s="70"/>
      <c r="J48" s="70"/>
      <c r="K48" s="93"/>
      <c r="L48" s="93"/>
      <c r="M48" s="93"/>
      <c r="N48" s="74"/>
      <c r="O48" s="74"/>
      <c r="P48" s="75"/>
      <c r="Q48" s="92"/>
      <c r="R48" s="101"/>
      <c r="S48" s="75"/>
      <c r="T48" s="92"/>
      <c r="U48" s="75"/>
      <c r="V48" s="92"/>
      <c r="W48" s="75"/>
      <c r="X48" s="92"/>
    </row>
    <row r="49" spans="1:24" x14ac:dyDescent="0.2">
      <c r="A49" s="98">
        <f t="shared" si="4"/>
        <v>844.84377095346656</v>
      </c>
      <c r="B49" s="100">
        <v>630</v>
      </c>
      <c r="C49" s="85">
        <f t="shared" si="2"/>
        <v>560.01</v>
      </c>
      <c r="D49" s="99"/>
      <c r="E49" s="99"/>
      <c r="F49" s="99"/>
      <c r="G49" s="99"/>
      <c r="H49" s="102"/>
      <c r="I49" s="70"/>
      <c r="J49" s="70"/>
      <c r="K49" s="93"/>
      <c r="L49" s="93"/>
      <c r="M49" s="93"/>
      <c r="N49" s="74"/>
      <c r="O49" s="74"/>
      <c r="P49" s="75"/>
      <c r="Q49" s="92"/>
      <c r="R49" s="101"/>
      <c r="S49" s="75"/>
      <c r="T49" s="92"/>
      <c r="U49" s="75"/>
      <c r="V49" s="92"/>
      <c r="W49" s="75"/>
      <c r="X49" s="92"/>
    </row>
    <row r="50" spans="1:24" x14ac:dyDescent="0.2">
      <c r="A50" s="98">
        <f t="shared" si="4"/>
        <v>952.12551964597014</v>
      </c>
      <c r="B50" s="100">
        <v>710</v>
      </c>
      <c r="C50" s="85">
        <f t="shared" si="2"/>
        <v>630.01</v>
      </c>
      <c r="D50" s="99"/>
      <c r="E50" s="99"/>
      <c r="F50" s="99"/>
      <c r="G50" s="99"/>
      <c r="H50" s="102"/>
      <c r="I50" s="70"/>
      <c r="J50" s="70"/>
      <c r="K50" s="93"/>
      <c r="L50" s="93"/>
      <c r="M50" s="93"/>
      <c r="N50" s="74"/>
      <c r="O50" s="74"/>
      <c r="P50" s="75"/>
      <c r="Q50" s="92"/>
      <c r="R50" s="101"/>
      <c r="S50" s="75"/>
      <c r="T50" s="92"/>
      <c r="U50" s="75"/>
      <c r="V50" s="92"/>
      <c r="W50" s="75"/>
      <c r="X50" s="92"/>
    </row>
    <row r="51" spans="1:24" x14ac:dyDescent="0.2">
      <c r="A51" s="98">
        <f t="shared" si="4"/>
        <v>1072.8174869250367</v>
      </c>
      <c r="B51" s="100">
        <v>800</v>
      </c>
      <c r="C51" s="85">
        <f t="shared" si="2"/>
        <v>710.01</v>
      </c>
      <c r="D51" s="99"/>
      <c r="E51" s="99"/>
      <c r="F51" s="99"/>
      <c r="G51" s="99"/>
      <c r="H51" s="102"/>
      <c r="I51" s="70"/>
      <c r="J51" s="70"/>
      <c r="K51" s="93"/>
      <c r="L51" s="93"/>
      <c r="M51" s="93"/>
      <c r="N51" s="74"/>
      <c r="O51" s="74"/>
      <c r="P51" s="75"/>
      <c r="Q51" s="92"/>
      <c r="R51" s="101"/>
      <c r="S51" s="75"/>
      <c r="T51" s="92"/>
      <c r="U51" s="75"/>
      <c r="V51" s="92"/>
      <c r="W51" s="75"/>
      <c r="X51" s="92"/>
    </row>
    <row r="52" spans="1:24" x14ac:dyDescent="0.2">
      <c r="A52" s="98">
        <f t="shared" si="4"/>
        <v>1206.9196727906665</v>
      </c>
      <c r="B52" s="100">
        <v>900</v>
      </c>
      <c r="C52" s="85">
        <f t="shared" si="2"/>
        <v>800.01</v>
      </c>
      <c r="D52" s="104"/>
      <c r="E52" s="104"/>
      <c r="F52" s="104"/>
      <c r="G52" s="104"/>
      <c r="H52" s="105"/>
      <c r="I52" s="70"/>
      <c r="J52" s="70"/>
      <c r="K52" s="93"/>
      <c r="L52" s="93"/>
      <c r="M52" s="93"/>
      <c r="N52" s="106"/>
      <c r="O52" s="74"/>
      <c r="P52" s="107"/>
      <c r="Q52" s="92"/>
      <c r="R52" s="101"/>
      <c r="S52" s="75"/>
      <c r="T52" s="92"/>
      <c r="U52" s="75"/>
      <c r="V52" s="92"/>
      <c r="W52" s="107"/>
      <c r="X52" s="92"/>
    </row>
    <row r="53" spans="1:24" x14ac:dyDescent="0.2">
      <c r="A53" s="98">
        <f t="shared" si="4"/>
        <v>1341.021858656296</v>
      </c>
      <c r="B53" s="108">
        <v>1000</v>
      </c>
      <c r="C53" s="85">
        <f t="shared" si="2"/>
        <v>900.01</v>
      </c>
      <c r="D53" s="99"/>
      <c r="E53" s="99"/>
      <c r="F53" s="99"/>
      <c r="G53" s="99"/>
      <c r="H53" s="102"/>
      <c r="I53" s="70"/>
      <c r="J53" s="70"/>
      <c r="K53" s="93"/>
      <c r="L53" s="93"/>
      <c r="M53" s="93"/>
      <c r="N53" s="74"/>
      <c r="O53" s="74"/>
      <c r="P53" s="75"/>
      <c r="Q53" s="92"/>
      <c r="R53" s="101"/>
      <c r="S53" s="75"/>
      <c r="T53" s="92"/>
      <c r="U53" s="75"/>
      <c r="V53" s="92"/>
      <c r="W53" s="75"/>
      <c r="X53" s="92"/>
    </row>
    <row r="54" spans="1:24" x14ac:dyDescent="0.2">
      <c r="A54" s="98">
        <f t="shared" si="4"/>
        <v>1501.9444816950515</v>
      </c>
      <c r="B54" s="100">
        <v>1120</v>
      </c>
      <c r="C54" s="85">
        <f t="shared" si="2"/>
        <v>1000.01</v>
      </c>
      <c r="D54" s="104"/>
      <c r="E54" s="104"/>
      <c r="F54" s="104"/>
      <c r="G54" s="104"/>
      <c r="H54" s="105"/>
      <c r="I54" s="70"/>
      <c r="J54" s="70"/>
      <c r="K54" s="93"/>
      <c r="L54" s="93"/>
      <c r="M54" s="93"/>
      <c r="N54" s="106"/>
      <c r="O54" s="74"/>
      <c r="P54" s="107"/>
      <c r="Q54" s="92"/>
      <c r="R54" s="101"/>
      <c r="S54" s="75"/>
      <c r="T54" s="92"/>
      <c r="U54" s="75"/>
      <c r="V54" s="92"/>
      <c r="W54" s="107"/>
      <c r="X54" s="92"/>
    </row>
    <row r="55" spans="1:24" x14ac:dyDescent="0.2">
      <c r="A55" s="98">
        <f t="shared" si="4"/>
        <v>1676.27732332037</v>
      </c>
      <c r="B55" s="108">
        <v>1250</v>
      </c>
      <c r="C55" s="85">
        <f t="shared" si="2"/>
        <v>1120.01</v>
      </c>
      <c r="D55" s="99"/>
      <c r="E55" s="99"/>
      <c r="F55" s="99"/>
      <c r="G55" s="99"/>
      <c r="H55" s="102"/>
      <c r="I55" s="70"/>
      <c r="J55" s="70"/>
      <c r="K55" s="93"/>
      <c r="L55" s="93"/>
      <c r="M55" s="93"/>
      <c r="N55" s="74"/>
      <c r="O55" s="74"/>
      <c r="P55" s="75"/>
      <c r="Q55" s="92"/>
      <c r="R55" s="101"/>
      <c r="S55" s="75"/>
      <c r="T55" s="92"/>
      <c r="U55" s="75"/>
      <c r="V55" s="92"/>
      <c r="W55" s="75"/>
      <c r="X55" s="92"/>
    </row>
    <row r="56" spans="1:24" x14ac:dyDescent="0.2">
      <c r="A56" s="98">
        <f t="shared" si="4"/>
        <v>1877.4306021188145</v>
      </c>
      <c r="B56" s="100">
        <v>1400</v>
      </c>
      <c r="C56" s="85">
        <f t="shared" si="2"/>
        <v>1250.01</v>
      </c>
      <c r="D56" s="104"/>
      <c r="E56" s="104"/>
      <c r="F56" s="104"/>
      <c r="G56" s="104"/>
      <c r="H56" s="105"/>
      <c r="I56" s="70"/>
      <c r="J56" s="70"/>
      <c r="K56" s="93"/>
      <c r="L56" s="93"/>
      <c r="M56" s="93"/>
      <c r="N56" s="106"/>
      <c r="O56" s="74"/>
      <c r="P56" s="107"/>
      <c r="Q56" s="92"/>
      <c r="R56" s="101"/>
      <c r="S56" s="75"/>
      <c r="T56" s="92"/>
      <c r="U56" s="75"/>
      <c r="V56" s="92"/>
      <c r="W56" s="107"/>
      <c r="X56" s="92"/>
    </row>
    <row r="57" spans="1:24" x14ac:dyDescent="0.2">
      <c r="A57" s="98">
        <f t="shared" si="4"/>
        <v>2145.6349738500735</v>
      </c>
      <c r="B57" s="108">
        <v>1600</v>
      </c>
      <c r="C57" s="85">
        <f t="shared" si="2"/>
        <v>1400.01</v>
      </c>
      <c r="D57" s="99"/>
      <c r="E57" s="99"/>
      <c r="F57" s="99"/>
      <c r="G57" s="99"/>
      <c r="H57" s="102"/>
      <c r="I57" s="70"/>
      <c r="J57" s="70"/>
      <c r="K57" s="93"/>
      <c r="L57" s="93"/>
      <c r="M57" s="93"/>
      <c r="N57" s="74"/>
      <c r="O57" s="74"/>
      <c r="P57" s="75"/>
      <c r="Q57" s="92"/>
      <c r="R57" s="101"/>
      <c r="S57" s="75"/>
      <c r="T57" s="92"/>
      <c r="U57" s="75"/>
      <c r="V57" s="92"/>
      <c r="W57" s="75"/>
      <c r="X57" s="92"/>
    </row>
    <row r="58" spans="1:24" x14ac:dyDescent="0.2">
      <c r="A58" s="98">
        <f t="shared" si="4"/>
        <v>2346.7882526485182</v>
      </c>
      <c r="B58" s="100">
        <v>1750</v>
      </c>
      <c r="C58" s="85">
        <f t="shared" si="2"/>
        <v>1600.01</v>
      </c>
      <c r="D58" s="99"/>
      <c r="E58" s="99"/>
      <c r="F58" s="99"/>
      <c r="G58" s="99"/>
      <c r="H58" s="102"/>
      <c r="I58" s="70"/>
      <c r="J58" s="70"/>
      <c r="K58" s="93"/>
      <c r="L58" s="93"/>
      <c r="M58" s="93"/>
      <c r="N58" s="74"/>
      <c r="O58" s="74"/>
      <c r="P58" s="75"/>
      <c r="Q58" s="92"/>
      <c r="R58" s="101"/>
      <c r="S58" s="75"/>
      <c r="T58" s="92"/>
      <c r="U58" s="75"/>
      <c r="V58" s="92"/>
      <c r="W58" s="75"/>
      <c r="X58" s="92"/>
    </row>
    <row r="59" spans="1:24" x14ac:dyDescent="0.2">
      <c r="A59" s="98">
        <f t="shared" si="4"/>
        <v>2413.839345581333</v>
      </c>
      <c r="B59" s="100">
        <v>1800</v>
      </c>
      <c r="C59" s="85">
        <f>B58+0.01</f>
        <v>1750.01</v>
      </c>
      <c r="D59" s="99"/>
      <c r="E59" s="99"/>
      <c r="F59" s="99"/>
      <c r="G59" s="99"/>
      <c r="H59" s="102"/>
      <c r="I59" s="70"/>
      <c r="J59" s="70"/>
      <c r="K59" s="93"/>
      <c r="L59" s="93"/>
      <c r="M59" s="93"/>
      <c r="N59" s="74"/>
      <c r="O59" s="74"/>
      <c r="P59" s="75"/>
      <c r="Q59" s="92"/>
      <c r="R59" s="101"/>
      <c r="S59" s="75"/>
      <c r="T59" s="92"/>
      <c r="U59" s="75"/>
      <c r="V59" s="92"/>
      <c r="W59" s="75"/>
      <c r="X59" s="92"/>
    </row>
    <row r="60" spans="1:24" x14ac:dyDescent="0.2">
      <c r="A60" s="98">
        <f t="shared" si="4"/>
        <v>2682.043717312592</v>
      </c>
      <c r="B60" s="100">
        <v>2000</v>
      </c>
      <c r="C60" s="85">
        <f t="shared" si="2"/>
        <v>1800.01</v>
      </c>
      <c r="D60" s="99"/>
      <c r="E60" s="99"/>
      <c r="F60" s="99"/>
      <c r="G60" s="99"/>
      <c r="H60" s="102"/>
      <c r="I60" s="70"/>
      <c r="J60" s="70"/>
      <c r="K60" s="93"/>
      <c r="L60" s="93"/>
      <c r="M60" s="93"/>
      <c r="N60" s="74"/>
      <c r="O60" s="74"/>
      <c r="P60" s="75"/>
      <c r="Q60" s="92"/>
      <c r="R60" s="101"/>
      <c r="S60" s="75"/>
      <c r="T60" s="92"/>
      <c r="U60" s="75"/>
      <c r="V60" s="92"/>
      <c r="W60" s="75"/>
      <c r="X60" s="92"/>
    </row>
    <row r="61" spans="1:24" x14ac:dyDescent="0.2">
      <c r="A61" s="98">
        <f t="shared" si="4"/>
        <v>2950.2480890438515</v>
      </c>
      <c r="B61" s="100">
        <v>2200</v>
      </c>
      <c r="C61" s="85">
        <f t="shared" si="2"/>
        <v>2000.01</v>
      </c>
      <c r="D61" s="104"/>
      <c r="E61" s="104"/>
      <c r="F61" s="104"/>
      <c r="G61" s="104"/>
      <c r="H61" s="105"/>
      <c r="I61" s="70"/>
      <c r="J61" s="70"/>
      <c r="K61" s="93"/>
      <c r="L61" s="93"/>
      <c r="M61" s="93"/>
      <c r="N61" s="106"/>
      <c r="O61" s="74"/>
      <c r="P61" s="107"/>
      <c r="Q61" s="92"/>
      <c r="R61" s="101"/>
      <c r="S61" s="75"/>
      <c r="T61" s="92"/>
      <c r="U61" s="75"/>
      <c r="V61" s="92"/>
      <c r="W61" s="107"/>
      <c r="X61" s="92"/>
    </row>
    <row r="62" spans="1:24" x14ac:dyDescent="0.2">
      <c r="A62" s="98">
        <f t="shared" si="4"/>
        <v>3017.2991819766662</v>
      </c>
      <c r="B62" s="108">
        <v>2250</v>
      </c>
      <c r="C62" s="85">
        <f t="shared" si="2"/>
        <v>2200.0100000000002</v>
      </c>
      <c r="D62" s="99"/>
      <c r="E62" s="99"/>
      <c r="F62" s="99"/>
      <c r="G62" s="99"/>
      <c r="H62" s="102"/>
      <c r="I62" s="70"/>
      <c r="J62" s="70"/>
      <c r="K62" s="93"/>
      <c r="L62" s="93"/>
      <c r="M62" s="93"/>
      <c r="N62" s="74"/>
      <c r="O62" s="74"/>
      <c r="P62" s="75"/>
      <c r="Q62" s="92"/>
      <c r="R62" s="101"/>
      <c r="S62" s="75"/>
      <c r="T62" s="92"/>
      <c r="U62" s="75"/>
      <c r="V62" s="92"/>
      <c r="W62" s="75"/>
      <c r="X62" s="92"/>
    </row>
    <row r="63" spans="1:24" x14ac:dyDescent="0.2">
      <c r="A63" s="98">
        <f t="shared" si="4"/>
        <v>3084.350274909481</v>
      </c>
      <c r="B63" s="100">
        <v>2300</v>
      </c>
      <c r="C63" s="85">
        <f t="shared" si="2"/>
        <v>2250.0100000000002</v>
      </c>
      <c r="D63" s="104"/>
      <c r="E63" s="104"/>
      <c r="F63" s="104"/>
      <c r="G63" s="104"/>
      <c r="H63" s="105"/>
      <c r="I63" s="70"/>
      <c r="J63" s="70"/>
      <c r="K63" s="93"/>
      <c r="L63" s="93"/>
      <c r="M63" s="93"/>
      <c r="N63" s="106"/>
      <c r="O63" s="74"/>
      <c r="P63" s="107"/>
      <c r="Q63" s="92"/>
      <c r="R63" s="101"/>
      <c r="S63" s="75"/>
      <c r="T63" s="92"/>
      <c r="U63" s="75"/>
      <c r="V63" s="92"/>
      <c r="W63" s="107"/>
      <c r="X63" s="92"/>
    </row>
    <row r="64" spans="1:24" x14ac:dyDescent="0.2">
      <c r="A64" s="98">
        <f t="shared" si="4"/>
        <v>3352.55464664074</v>
      </c>
      <c r="B64" s="108">
        <v>2500</v>
      </c>
      <c r="C64" s="85">
        <f t="shared" si="2"/>
        <v>2300.0100000000002</v>
      </c>
      <c r="D64" s="99"/>
      <c r="E64" s="99"/>
      <c r="F64" s="99"/>
      <c r="G64" s="99"/>
      <c r="H64" s="102"/>
      <c r="I64" s="70"/>
      <c r="J64" s="70"/>
      <c r="K64" s="93"/>
      <c r="L64" s="93"/>
      <c r="M64" s="93"/>
      <c r="N64" s="74"/>
      <c r="O64" s="74"/>
      <c r="P64" s="75"/>
      <c r="Q64" s="92"/>
      <c r="R64" s="101"/>
      <c r="S64" s="75"/>
      <c r="T64" s="92"/>
      <c r="U64" s="75"/>
      <c r="V64" s="92"/>
      <c r="W64" s="75"/>
      <c r="X64" s="92"/>
    </row>
    <row r="65" spans="1:24" x14ac:dyDescent="0.2">
      <c r="A65" s="98">
        <f t="shared" si="4"/>
        <v>3754.861204237629</v>
      </c>
      <c r="B65" s="100">
        <v>2800</v>
      </c>
      <c r="C65" s="85">
        <f t="shared" si="2"/>
        <v>2500.0100000000002</v>
      </c>
      <c r="D65" s="110"/>
      <c r="E65" s="110"/>
      <c r="F65" s="110"/>
      <c r="G65" s="110"/>
      <c r="H65" s="111"/>
      <c r="I65" s="70"/>
      <c r="J65" s="74"/>
      <c r="K65" s="106"/>
      <c r="L65" s="106"/>
      <c r="M65" s="106"/>
      <c r="N65" s="106"/>
      <c r="O65" s="70"/>
      <c r="P65" s="107"/>
      <c r="Q65" s="92"/>
      <c r="R65" s="101"/>
      <c r="S65" s="75"/>
      <c r="T65" s="92"/>
      <c r="U65" s="75"/>
      <c r="V65" s="92"/>
      <c r="W65" s="107"/>
      <c r="X65" s="92"/>
    </row>
    <row r="66" spans="1:24" x14ac:dyDescent="0.2">
      <c r="A66" s="98">
        <f t="shared" si="4"/>
        <v>4224.2188547673322</v>
      </c>
      <c r="B66" s="112">
        <v>3150</v>
      </c>
      <c r="C66" s="85">
        <f t="shared" si="2"/>
        <v>2800.01</v>
      </c>
      <c r="D66" s="110"/>
      <c r="E66" s="110"/>
      <c r="F66" s="110"/>
      <c r="G66" s="110"/>
      <c r="H66" s="111"/>
      <c r="I66" s="70"/>
      <c r="J66" s="74"/>
      <c r="K66" s="106"/>
      <c r="L66" s="106"/>
      <c r="M66" s="106"/>
      <c r="N66" s="106"/>
      <c r="O66" s="74"/>
      <c r="P66" s="107"/>
      <c r="Q66" s="92"/>
      <c r="R66" s="101"/>
      <c r="S66" s="75"/>
      <c r="T66" s="92"/>
      <c r="U66" s="75"/>
      <c r="V66" s="92"/>
      <c r="W66" s="107"/>
      <c r="X66" s="92"/>
    </row>
    <row r="67" spans="1:24" x14ac:dyDescent="0.2">
      <c r="A67" s="98">
        <f t="shared" si="4"/>
        <v>4760.6275982298512</v>
      </c>
      <c r="B67" s="112">
        <v>3550</v>
      </c>
      <c r="C67" s="85">
        <f t="shared" si="2"/>
        <v>3150.01</v>
      </c>
      <c r="D67" s="110"/>
      <c r="E67" s="110"/>
      <c r="F67" s="110"/>
      <c r="G67" s="110"/>
      <c r="H67" s="111"/>
      <c r="I67" s="70"/>
      <c r="J67" s="74"/>
      <c r="K67" s="106"/>
      <c r="L67" s="106"/>
      <c r="M67" s="106"/>
      <c r="N67" s="106"/>
      <c r="O67" s="74"/>
      <c r="P67" s="107"/>
      <c r="Q67" s="92"/>
      <c r="R67" s="101"/>
      <c r="S67" s="75"/>
      <c r="T67" s="92"/>
      <c r="U67" s="75"/>
      <c r="V67" s="92"/>
      <c r="W67" s="107"/>
      <c r="X67" s="92"/>
    </row>
    <row r="68" spans="1:24" x14ac:dyDescent="0.2">
      <c r="A68" s="98">
        <f t="shared" si="4"/>
        <v>5364.087434625184</v>
      </c>
      <c r="B68" s="112">
        <v>4000</v>
      </c>
      <c r="C68" s="85">
        <f t="shared" si="2"/>
        <v>3550.01</v>
      </c>
      <c r="D68" s="110"/>
      <c r="E68" s="110"/>
      <c r="F68" s="110"/>
      <c r="G68" s="110"/>
      <c r="H68" s="111"/>
      <c r="I68" s="70"/>
      <c r="J68" s="74"/>
      <c r="K68" s="106"/>
      <c r="L68" s="106"/>
      <c r="M68" s="106"/>
      <c r="N68" s="106"/>
      <c r="O68" s="74"/>
      <c r="P68" s="107"/>
      <c r="Q68" s="92"/>
      <c r="R68" s="101"/>
      <c r="S68" s="75"/>
      <c r="T68" s="92"/>
      <c r="U68" s="75"/>
      <c r="V68" s="92"/>
      <c r="W68" s="107"/>
      <c r="X68" s="92"/>
    </row>
    <row r="69" spans="1:24" x14ac:dyDescent="0.2">
      <c r="A69" s="98">
        <f t="shared" si="4"/>
        <v>6034.5983639533324</v>
      </c>
      <c r="B69" s="112">
        <v>4500</v>
      </c>
      <c r="C69" s="85">
        <f t="shared" si="2"/>
        <v>4000.01</v>
      </c>
      <c r="D69" s="110"/>
      <c r="E69" s="110"/>
      <c r="F69" s="110"/>
      <c r="G69" s="110"/>
      <c r="H69" s="111"/>
      <c r="I69" s="70"/>
      <c r="J69" s="74"/>
      <c r="K69" s="106"/>
      <c r="L69" s="106"/>
      <c r="M69" s="106"/>
      <c r="N69" s="106"/>
      <c r="O69" s="74"/>
      <c r="P69" s="107"/>
      <c r="Q69" s="92"/>
      <c r="R69" s="101"/>
      <c r="S69" s="75"/>
      <c r="T69" s="92"/>
      <c r="U69" s="75"/>
      <c r="V69" s="92"/>
      <c r="W69" s="107"/>
      <c r="X69" s="92"/>
    </row>
    <row r="70" spans="1:24" x14ac:dyDescent="0.2">
      <c r="A70" s="98">
        <f t="shared" si="4"/>
        <v>6705.1092932814799</v>
      </c>
      <c r="B70" s="112">
        <v>5000</v>
      </c>
      <c r="C70" s="85">
        <f t="shared" si="2"/>
        <v>4500.01</v>
      </c>
      <c r="D70" s="99"/>
      <c r="E70" s="99"/>
      <c r="F70" s="99"/>
      <c r="G70" s="99"/>
      <c r="H70" s="102"/>
      <c r="I70" s="70"/>
      <c r="J70" s="74"/>
      <c r="K70" s="74"/>
      <c r="L70" s="74"/>
      <c r="M70" s="74"/>
      <c r="N70" s="74"/>
      <c r="O70" s="74"/>
      <c r="P70" s="75"/>
      <c r="Q70" s="92"/>
      <c r="R70" s="101"/>
      <c r="S70" s="75"/>
      <c r="T70" s="92"/>
      <c r="U70" s="75"/>
      <c r="V70" s="92"/>
      <c r="W70" s="75"/>
      <c r="X70" s="92"/>
    </row>
    <row r="71" spans="1:24" x14ac:dyDescent="0.2">
      <c r="A71" s="91"/>
      <c r="B71" s="100">
        <v>999999999</v>
      </c>
      <c r="C71" s="85">
        <f t="shared" si="2"/>
        <v>5000.01</v>
      </c>
      <c r="I71" s="73"/>
      <c r="N71" s="74"/>
      <c r="O71" s="74"/>
      <c r="P71" s="75"/>
      <c r="Q71" s="75"/>
      <c r="R71" s="113"/>
      <c r="S71" s="75"/>
      <c r="T71" s="75"/>
      <c r="U71" s="75"/>
      <c r="V71" s="75"/>
      <c r="W71" s="75"/>
      <c r="X71" s="75"/>
    </row>
    <row r="72" spans="1:24" x14ac:dyDescent="0.2">
      <c r="A72" s="114"/>
      <c r="B72" s="36"/>
      <c r="C72" s="85"/>
      <c r="D72" s="74"/>
      <c r="E72" s="74"/>
      <c r="F72" s="74"/>
      <c r="G72" s="74"/>
      <c r="H72" s="95"/>
      <c r="I72" s="70"/>
      <c r="J72" s="74"/>
      <c r="K72" s="74"/>
      <c r="L72" s="74"/>
      <c r="M72" s="74"/>
      <c r="N72" s="74"/>
      <c r="P72" s="74"/>
      <c r="Q72" s="75"/>
      <c r="R72" s="89"/>
      <c r="S72" s="75"/>
      <c r="T72" s="88"/>
      <c r="U72" s="75"/>
      <c r="V72" s="88"/>
      <c r="W72" s="75"/>
      <c r="X72" s="75"/>
    </row>
    <row r="73" spans="1:24" x14ac:dyDescent="0.2">
      <c r="A73" s="114"/>
      <c r="B73" s="36"/>
      <c r="C73" s="85"/>
      <c r="D73" s="74" t="s">
        <v>229</v>
      </c>
      <c r="E73" s="74"/>
      <c r="F73" s="74" t="s">
        <v>229</v>
      </c>
      <c r="G73" s="74"/>
      <c r="H73" s="74" t="s">
        <v>229</v>
      </c>
      <c r="I73" s="74"/>
      <c r="J73" s="74" t="s">
        <v>229</v>
      </c>
      <c r="K73" s="74"/>
      <c r="L73" s="74" t="s">
        <v>229</v>
      </c>
      <c r="M73" s="74"/>
      <c r="N73" s="74" t="s">
        <v>229</v>
      </c>
      <c r="O73" s="74"/>
      <c r="P73" s="74" t="s">
        <v>229</v>
      </c>
      <c r="Q73" s="74"/>
      <c r="R73" s="95"/>
      <c r="S73" s="74"/>
      <c r="T73" s="74"/>
      <c r="U73" s="74"/>
      <c r="V73" s="74"/>
      <c r="W73" s="74"/>
      <c r="X73" s="74"/>
    </row>
    <row r="74" spans="1:24" x14ac:dyDescent="0.2">
      <c r="A74" s="114"/>
      <c r="B74" s="36"/>
      <c r="C74" s="85"/>
      <c r="D74" s="75" t="str">
        <f>D2</f>
        <v xml:space="preserve"> 115 V (1-ph)</v>
      </c>
      <c r="E74" s="75"/>
      <c r="F74" s="75" t="str">
        <f>F2</f>
        <v xml:space="preserve"> 230 V (1-ph)</v>
      </c>
      <c r="G74" s="75"/>
      <c r="H74" s="75" t="str">
        <f>H2</f>
        <v xml:space="preserve"> 230 V (3-ph)</v>
      </c>
      <c r="I74" s="75"/>
      <c r="J74" s="75" t="str">
        <f>J2</f>
        <v xml:space="preserve"> 400 V</v>
      </c>
      <c r="K74" s="75"/>
      <c r="L74" s="75" t="str">
        <f>L2</f>
        <v xml:space="preserve"> 460 V</v>
      </c>
      <c r="M74" s="75"/>
      <c r="N74" s="75" t="str">
        <f>N2</f>
        <v xml:space="preserve"> 500 V</v>
      </c>
      <c r="O74" s="75"/>
      <c r="P74" s="75" t="str">
        <f>P2</f>
        <v xml:space="preserve"> 690 V</v>
      </c>
      <c r="Q74" s="75"/>
      <c r="R74" s="113"/>
      <c r="S74" s="75"/>
      <c r="T74" s="75"/>
      <c r="U74" s="75"/>
      <c r="V74" s="75"/>
      <c r="W74" s="75"/>
      <c r="X74" s="75"/>
    </row>
  </sheetData>
  <pageMargins left="0.75" right="0.75" top="1" bottom="1" header="0.5" footer="0.5"/>
  <pageSetup paperSize="8" scale="7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A95"/>
  <sheetViews>
    <sheetView workbookViewId="0">
      <selection activeCell="A2" sqref="A2"/>
    </sheetView>
  </sheetViews>
  <sheetFormatPr defaultRowHeight="12.75" x14ac:dyDescent="0.2"/>
  <cols>
    <col min="1" max="1" width="15" style="127" bestFit="1" customWidth="1"/>
    <col min="2" max="2" width="10" style="38" bestFit="1" customWidth="1"/>
    <col min="3" max="3" width="11" style="115" bestFit="1" customWidth="1"/>
    <col min="4" max="7" width="9.140625" style="69"/>
    <col min="8" max="8" width="9.140625" style="72"/>
    <col min="9" max="256" width="9.140625" style="69"/>
    <col min="257" max="257" width="15" style="69" bestFit="1" customWidth="1"/>
    <col min="258" max="258" width="9.140625" style="69"/>
    <col min="259" max="259" width="11" style="69" bestFit="1" customWidth="1"/>
    <col min="260" max="512" width="9.140625" style="69"/>
    <col min="513" max="513" width="15" style="69" bestFit="1" customWidth="1"/>
    <col min="514" max="514" width="9.140625" style="69"/>
    <col min="515" max="515" width="11" style="69" bestFit="1" customWidth="1"/>
    <col min="516" max="768" width="9.140625" style="69"/>
    <col min="769" max="769" width="15" style="69" bestFit="1" customWidth="1"/>
    <col min="770" max="770" width="9.140625" style="69"/>
    <col min="771" max="771" width="11" style="69" bestFit="1" customWidth="1"/>
    <col min="772" max="1024" width="9.140625" style="69"/>
    <col min="1025" max="1025" width="15" style="69" bestFit="1" customWidth="1"/>
    <col min="1026" max="1026" width="9.140625" style="69"/>
    <col min="1027" max="1027" width="11" style="69" bestFit="1" customWidth="1"/>
    <col min="1028" max="1280" width="9.140625" style="69"/>
    <col min="1281" max="1281" width="15" style="69" bestFit="1" customWidth="1"/>
    <col min="1282" max="1282" width="9.140625" style="69"/>
    <col min="1283" max="1283" width="11" style="69" bestFit="1" customWidth="1"/>
    <col min="1284" max="1536" width="9.140625" style="69"/>
    <col min="1537" max="1537" width="15" style="69" bestFit="1" customWidth="1"/>
    <col min="1538" max="1538" width="9.140625" style="69"/>
    <col min="1539" max="1539" width="11" style="69" bestFit="1" customWidth="1"/>
    <col min="1540" max="1792" width="9.140625" style="69"/>
    <col min="1793" max="1793" width="15" style="69" bestFit="1" customWidth="1"/>
    <col min="1794" max="1794" width="9.140625" style="69"/>
    <col min="1795" max="1795" width="11" style="69" bestFit="1" customWidth="1"/>
    <col min="1796" max="2048" width="9.140625" style="69"/>
    <col min="2049" max="2049" width="15" style="69" bestFit="1" customWidth="1"/>
    <col min="2050" max="2050" width="9.140625" style="69"/>
    <col min="2051" max="2051" width="11" style="69" bestFit="1" customWidth="1"/>
    <col min="2052" max="2304" width="9.140625" style="69"/>
    <col min="2305" max="2305" width="15" style="69" bestFit="1" customWidth="1"/>
    <col min="2306" max="2306" width="9.140625" style="69"/>
    <col min="2307" max="2307" width="11" style="69" bestFit="1" customWidth="1"/>
    <col min="2308" max="2560" width="9.140625" style="69"/>
    <col min="2561" max="2561" width="15" style="69" bestFit="1" customWidth="1"/>
    <col min="2562" max="2562" width="9.140625" style="69"/>
    <col min="2563" max="2563" width="11" style="69" bestFit="1" customWidth="1"/>
    <col min="2564" max="2816" width="9.140625" style="69"/>
    <col min="2817" max="2817" width="15" style="69" bestFit="1" customWidth="1"/>
    <col min="2818" max="2818" width="9.140625" style="69"/>
    <col min="2819" max="2819" width="11" style="69" bestFit="1" customWidth="1"/>
    <col min="2820" max="3072" width="9.140625" style="69"/>
    <col min="3073" max="3073" width="15" style="69" bestFit="1" customWidth="1"/>
    <col min="3074" max="3074" width="9.140625" style="69"/>
    <col min="3075" max="3075" width="11" style="69" bestFit="1" customWidth="1"/>
    <col min="3076" max="3328" width="9.140625" style="69"/>
    <col min="3329" max="3329" width="15" style="69" bestFit="1" customWidth="1"/>
    <col min="3330" max="3330" width="9.140625" style="69"/>
    <col min="3331" max="3331" width="11" style="69" bestFit="1" customWidth="1"/>
    <col min="3332" max="3584" width="9.140625" style="69"/>
    <col min="3585" max="3585" width="15" style="69" bestFit="1" customWidth="1"/>
    <col min="3586" max="3586" width="9.140625" style="69"/>
    <col min="3587" max="3587" width="11" style="69" bestFit="1" customWidth="1"/>
    <col min="3588" max="3840" width="9.140625" style="69"/>
    <col min="3841" max="3841" width="15" style="69" bestFit="1" customWidth="1"/>
    <col min="3842" max="3842" width="9.140625" style="69"/>
    <col min="3843" max="3843" width="11" style="69" bestFit="1" customWidth="1"/>
    <col min="3844" max="4096" width="9.140625" style="69"/>
    <col min="4097" max="4097" width="15" style="69" bestFit="1" customWidth="1"/>
    <col min="4098" max="4098" width="9.140625" style="69"/>
    <col min="4099" max="4099" width="11" style="69" bestFit="1" customWidth="1"/>
    <col min="4100" max="4352" width="9.140625" style="69"/>
    <col min="4353" max="4353" width="15" style="69" bestFit="1" customWidth="1"/>
    <col min="4354" max="4354" width="9.140625" style="69"/>
    <col min="4355" max="4355" width="11" style="69" bestFit="1" customWidth="1"/>
    <col min="4356" max="4608" width="9.140625" style="69"/>
    <col min="4609" max="4609" width="15" style="69" bestFit="1" customWidth="1"/>
    <col min="4610" max="4610" width="9.140625" style="69"/>
    <col min="4611" max="4611" width="11" style="69" bestFit="1" customWidth="1"/>
    <col min="4612" max="4864" width="9.140625" style="69"/>
    <col min="4865" max="4865" width="15" style="69" bestFit="1" customWidth="1"/>
    <col min="4866" max="4866" width="9.140625" style="69"/>
    <col min="4867" max="4867" width="11" style="69" bestFit="1" customWidth="1"/>
    <col min="4868" max="5120" width="9.140625" style="69"/>
    <col min="5121" max="5121" width="15" style="69" bestFit="1" customWidth="1"/>
    <col min="5122" max="5122" width="9.140625" style="69"/>
    <col min="5123" max="5123" width="11" style="69" bestFit="1" customWidth="1"/>
    <col min="5124" max="5376" width="9.140625" style="69"/>
    <col min="5377" max="5377" width="15" style="69" bestFit="1" customWidth="1"/>
    <col min="5378" max="5378" width="9.140625" style="69"/>
    <col min="5379" max="5379" width="11" style="69" bestFit="1" customWidth="1"/>
    <col min="5380" max="5632" width="9.140625" style="69"/>
    <col min="5633" max="5633" width="15" style="69" bestFit="1" customWidth="1"/>
    <col min="5634" max="5634" width="9.140625" style="69"/>
    <col min="5635" max="5635" width="11" style="69" bestFit="1" customWidth="1"/>
    <col min="5636" max="5888" width="9.140625" style="69"/>
    <col min="5889" max="5889" width="15" style="69" bestFit="1" customWidth="1"/>
    <col min="5890" max="5890" width="9.140625" style="69"/>
    <col min="5891" max="5891" width="11" style="69" bestFit="1" customWidth="1"/>
    <col min="5892" max="6144" width="9.140625" style="69"/>
    <col min="6145" max="6145" width="15" style="69" bestFit="1" customWidth="1"/>
    <col min="6146" max="6146" width="9.140625" style="69"/>
    <col min="6147" max="6147" width="11" style="69" bestFit="1" customWidth="1"/>
    <col min="6148" max="6400" width="9.140625" style="69"/>
    <col min="6401" max="6401" width="15" style="69" bestFit="1" customWidth="1"/>
    <col min="6402" max="6402" width="9.140625" style="69"/>
    <col min="6403" max="6403" width="11" style="69" bestFit="1" customWidth="1"/>
    <col min="6404" max="6656" width="9.140625" style="69"/>
    <col min="6657" max="6657" width="15" style="69" bestFit="1" customWidth="1"/>
    <col min="6658" max="6658" width="9.140625" style="69"/>
    <col min="6659" max="6659" width="11" style="69" bestFit="1" customWidth="1"/>
    <col min="6660" max="6912" width="9.140625" style="69"/>
    <col min="6913" max="6913" width="15" style="69" bestFit="1" customWidth="1"/>
    <col min="6914" max="6914" width="9.140625" style="69"/>
    <col min="6915" max="6915" width="11" style="69" bestFit="1" customWidth="1"/>
    <col min="6916" max="7168" width="9.140625" style="69"/>
    <col min="7169" max="7169" width="15" style="69" bestFit="1" customWidth="1"/>
    <col min="7170" max="7170" width="9.140625" style="69"/>
    <col min="7171" max="7171" width="11" style="69" bestFit="1" customWidth="1"/>
    <col min="7172" max="7424" width="9.140625" style="69"/>
    <col min="7425" max="7425" width="15" style="69" bestFit="1" customWidth="1"/>
    <col min="7426" max="7426" width="9.140625" style="69"/>
    <col min="7427" max="7427" width="11" style="69" bestFit="1" customWidth="1"/>
    <col min="7428" max="7680" width="9.140625" style="69"/>
    <col min="7681" max="7681" width="15" style="69" bestFit="1" customWidth="1"/>
    <col min="7682" max="7682" width="9.140625" style="69"/>
    <col min="7683" max="7683" width="11" style="69" bestFit="1" customWidth="1"/>
    <col min="7684" max="7936" width="9.140625" style="69"/>
    <col min="7937" max="7937" width="15" style="69" bestFit="1" customWidth="1"/>
    <col min="7938" max="7938" width="9.140625" style="69"/>
    <col min="7939" max="7939" width="11" style="69" bestFit="1" customWidth="1"/>
    <col min="7940" max="8192" width="9.140625" style="69"/>
    <col min="8193" max="8193" width="15" style="69" bestFit="1" customWidth="1"/>
    <col min="8194" max="8194" width="9.140625" style="69"/>
    <col min="8195" max="8195" width="11" style="69" bestFit="1" customWidth="1"/>
    <col min="8196" max="8448" width="9.140625" style="69"/>
    <col min="8449" max="8449" width="15" style="69" bestFit="1" customWidth="1"/>
    <col min="8450" max="8450" width="9.140625" style="69"/>
    <col min="8451" max="8451" width="11" style="69" bestFit="1" customWidth="1"/>
    <col min="8452" max="8704" width="9.140625" style="69"/>
    <col min="8705" max="8705" width="15" style="69" bestFit="1" customWidth="1"/>
    <col min="8706" max="8706" width="9.140625" style="69"/>
    <col min="8707" max="8707" width="11" style="69" bestFit="1" customWidth="1"/>
    <col min="8708" max="8960" width="9.140625" style="69"/>
    <col min="8961" max="8961" width="15" style="69" bestFit="1" customWidth="1"/>
    <col min="8962" max="8962" width="9.140625" style="69"/>
    <col min="8963" max="8963" width="11" style="69" bestFit="1" customWidth="1"/>
    <col min="8964" max="9216" width="9.140625" style="69"/>
    <col min="9217" max="9217" width="15" style="69" bestFit="1" customWidth="1"/>
    <col min="9218" max="9218" width="9.140625" style="69"/>
    <col min="9219" max="9219" width="11" style="69" bestFit="1" customWidth="1"/>
    <col min="9220" max="9472" width="9.140625" style="69"/>
    <col min="9473" max="9473" width="15" style="69" bestFit="1" customWidth="1"/>
    <col min="9474" max="9474" width="9.140625" style="69"/>
    <col min="9475" max="9475" width="11" style="69" bestFit="1" customWidth="1"/>
    <col min="9476" max="9728" width="9.140625" style="69"/>
    <col min="9729" max="9729" width="15" style="69" bestFit="1" customWidth="1"/>
    <col min="9730" max="9730" width="9.140625" style="69"/>
    <col min="9731" max="9731" width="11" style="69" bestFit="1" customWidth="1"/>
    <col min="9732" max="9984" width="9.140625" style="69"/>
    <col min="9985" max="9985" width="15" style="69" bestFit="1" customWidth="1"/>
    <col min="9986" max="9986" width="9.140625" style="69"/>
    <col min="9987" max="9987" width="11" style="69" bestFit="1" customWidth="1"/>
    <col min="9988" max="10240" width="9.140625" style="69"/>
    <col min="10241" max="10241" width="15" style="69" bestFit="1" customWidth="1"/>
    <col min="10242" max="10242" width="9.140625" style="69"/>
    <col min="10243" max="10243" width="11" style="69" bestFit="1" customWidth="1"/>
    <col min="10244" max="10496" width="9.140625" style="69"/>
    <col min="10497" max="10497" width="15" style="69" bestFit="1" customWidth="1"/>
    <col min="10498" max="10498" width="9.140625" style="69"/>
    <col min="10499" max="10499" width="11" style="69" bestFit="1" customWidth="1"/>
    <col min="10500" max="10752" width="9.140625" style="69"/>
    <col min="10753" max="10753" width="15" style="69" bestFit="1" customWidth="1"/>
    <col min="10754" max="10754" width="9.140625" style="69"/>
    <col min="10755" max="10755" width="11" style="69" bestFit="1" customWidth="1"/>
    <col min="10756" max="11008" width="9.140625" style="69"/>
    <col min="11009" max="11009" width="15" style="69" bestFit="1" customWidth="1"/>
    <col min="11010" max="11010" width="9.140625" style="69"/>
    <col min="11011" max="11011" width="11" style="69" bestFit="1" customWidth="1"/>
    <col min="11012" max="11264" width="9.140625" style="69"/>
    <col min="11265" max="11265" width="15" style="69" bestFit="1" customWidth="1"/>
    <col min="11266" max="11266" width="9.140625" style="69"/>
    <col min="11267" max="11267" width="11" style="69" bestFit="1" customWidth="1"/>
    <col min="11268" max="11520" width="9.140625" style="69"/>
    <col min="11521" max="11521" width="15" style="69" bestFit="1" customWidth="1"/>
    <col min="11522" max="11522" width="9.140625" style="69"/>
    <col min="11523" max="11523" width="11" style="69" bestFit="1" customWidth="1"/>
    <col min="11524" max="11776" width="9.140625" style="69"/>
    <col min="11777" max="11777" width="15" style="69" bestFit="1" customWidth="1"/>
    <col min="11778" max="11778" width="9.140625" style="69"/>
    <col min="11779" max="11779" width="11" style="69" bestFit="1" customWidth="1"/>
    <col min="11780" max="12032" width="9.140625" style="69"/>
    <col min="12033" max="12033" width="15" style="69" bestFit="1" customWidth="1"/>
    <col min="12034" max="12034" width="9.140625" style="69"/>
    <col min="12035" max="12035" width="11" style="69" bestFit="1" customWidth="1"/>
    <col min="12036" max="12288" width="9.140625" style="69"/>
    <col min="12289" max="12289" width="15" style="69" bestFit="1" customWidth="1"/>
    <col min="12290" max="12290" width="9.140625" style="69"/>
    <col min="12291" max="12291" width="11" style="69" bestFit="1" customWidth="1"/>
    <col min="12292" max="12544" width="9.140625" style="69"/>
    <col min="12545" max="12545" width="15" style="69" bestFit="1" customWidth="1"/>
    <col min="12546" max="12546" width="9.140625" style="69"/>
    <col min="12547" max="12547" width="11" style="69" bestFit="1" customWidth="1"/>
    <col min="12548" max="12800" width="9.140625" style="69"/>
    <col min="12801" max="12801" width="15" style="69" bestFit="1" customWidth="1"/>
    <col min="12802" max="12802" width="9.140625" style="69"/>
    <col min="12803" max="12803" width="11" style="69" bestFit="1" customWidth="1"/>
    <col min="12804" max="13056" width="9.140625" style="69"/>
    <col min="13057" max="13057" width="15" style="69" bestFit="1" customWidth="1"/>
    <col min="13058" max="13058" width="9.140625" style="69"/>
    <col min="13059" max="13059" width="11" style="69" bestFit="1" customWidth="1"/>
    <col min="13060" max="13312" width="9.140625" style="69"/>
    <col min="13313" max="13313" width="15" style="69" bestFit="1" customWidth="1"/>
    <col min="13314" max="13314" width="9.140625" style="69"/>
    <col min="13315" max="13315" width="11" style="69" bestFit="1" customWidth="1"/>
    <col min="13316" max="13568" width="9.140625" style="69"/>
    <col min="13569" max="13569" width="15" style="69" bestFit="1" customWidth="1"/>
    <col min="13570" max="13570" width="9.140625" style="69"/>
    <col min="13571" max="13571" width="11" style="69" bestFit="1" customWidth="1"/>
    <col min="13572" max="13824" width="9.140625" style="69"/>
    <col min="13825" max="13825" width="15" style="69" bestFit="1" customWidth="1"/>
    <col min="13826" max="13826" width="9.140625" style="69"/>
    <col min="13827" max="13827" width="11" style="69" bestFit="1" customWidth="1"/>
    <col min="13828" max="14080" width="9.140625" style="69"/>
    <col min="14081" max="14081" width="15" style="69" bestFit="1" customWidth="1"/>
    <col min="14082" max="14082" width="9.140625" style="69"/>
    <col min="14083" max="14083" width="11" style="69" bestFit="1" customWidth="1"/>
    <col min="14084" max="14336" width="9.140625" style="69"/>
    <col min="14337" max="14337" width="15" style="69" bestFit="1" customWidth="1"/>
    <col min="14338" max="14338" width="9.140625" style="69"/>
    <col min="14339" max="14339" width="11" style="69" bestFit="1" customWidth="1"/>
    <col min="14340" max="14592" width="9.140625" style="69"/>
    <col min="14593" max="14593" width="15" style="69" bestFit="1" customWidth="1"/>
    <col min="14594" max="14594" width="9.140625" style="69"/>
    <col min="14595" max="14595" width="11" style="69" bestFit="1" customWidth="1"/>
    <col min="14596" max="14848" width="9.140625" style="69"/>
    <col min="14849" max="14849" width="15" style="69" bestFit="1" customWidth="1"/>
    <col min="14850" max="14850" width="9.140625" style="69"/>
    <col min="14851" max="14851" width="11" style="69" bestFit="1" customWidth="1"/>
    <col min="14852" max="15104" width="9.140625" style="69"/>
    <col min="15105" max="15105" width="15" style="69" bestFit="1" customWidth="1"/>
    <col min="15106" max="15106" width="9.140625" style="69"/>
    <col min="15107" max="15107" width="11" style="69" bestFit="1" customWidth="1"/>
    <col min="15108" max="15360" width="9.140625" style="69"/>
    <col min="15361" max="15361" width="15" style="69" bestFit="1" customWidth="1"/>
    <col min="15362" max="15362" width="9.140625" style="69"/>
    <col min="15363" max="15363" width="11" style="69" bestFit="1" customWidth="1"/>
    <col min="15364" max="15616" width="9.140625" style="69"/>
    <col min="15617" max="15617" width="15" style="69" bestFit="1" customWidth="1"/>
    <col min="15618" max="15618" width="9.140625" style="69"/>
    <col min="15619" max="15619" width="11" style="69" bestFit="1" customWidth="1"/>
    <col min="15620" max="15872" width="9.140625" style="69"/>
    <col min="15873" max="15873" width="15" style="69" bestFit="1" customWidth="1"/>
    <col min="15874" max="15874" width="9.140625" style="69"/>
    <col min="15875" max="15875" width="11" style="69" bestFit="1" customWidth="1"/>
    <col min="15876" max="16128" width="9.140625" style="69"/>
    <col min="16129" max="16129" width="15" style="69" bestFit="1" customWidth="1"/>
    <col min="16130" max="16130" width="9.140625" style="69"/>
    <col min="16131" max="16131" width="11" style="69" bestFit="1" customWidth="1"/>
    <col min="16132" max="16384" width="9.140625" style="69"/>
  </cols>
  <sheetData>
    <row r="1" spans="1:27" s="27" customFormat="1" x14ac:dyDescent="0.2">
      <c r="A1" s="22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3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/>
      <c r="S1" s="28"/>
      <c r="T1" s="23"/>
      <c r="U1" s="28"/>
      <c r="V1" s="23"/>
      <c r="W1" s="28"/>
      <c r="X1" s="23"/>
    </row>
    <row r="2" spans="1:27" s="38" customFormat="1" x14ac:dyDescent="0.2">
      <c r="A2" s="30">
        <f>VLOOKUP(DriveSel!E20,C8:Y71,DriveSel!D18)</f>
        <v>0</v>
      </c>
      <c r="B2" s="30" t="e">
        <f>VLOOKUP(#REF!,C8:X70,7)</f>
        <v>#REF!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/>
      <c r="S2" s="39"/>
      <c r="T2" s="41"/>
      <c r="U2" s="39"/>
      <c r="V2" s="42"/>
      <c r="W2" s="39"/>
      <c r="X2" s="41"/>
    </row>
    <row r="3" spans="1:27" s="38" customFormat="1" x14ac:dyDescent="0.2">
      <c r="A3" s="43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  <c r="R3" s="40"/>
      <c r="S3" s="39"/>
      <c r="T3" s="42"/>
      <c r="U3" s="39"/>
      <c r="V3" s="41"/>
      <c r="W3" s="39"/>
      <c r="X3" s="42"/>
      <c r="AA3" s="30"/>
    </row>
    <row r="4" spans="1:27" s="53" customFormat="1" ht="11.25" x14ac:dyDescent="0.2">
      <c r="A4" s="45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116"/>
      <c r="S4" s="51"/>
      <c r="T4" s="51"/>
      <c r="U4" s="51"/>
      <c r="V4" s="52"/>
      <c r="W4" s="51"/>
      <c r="X4" s="51"/>
    </row>
    <row r="5" spans="1:27" x14ac:dyDescent="0.2">
      <c r="A5" s="117" t="str">
        <f>TypeListTemplate!A5</f>
        <v>Motor Power</v>
      </c>
      <c r="B5" s="30" t="str">
        <f>TypeListTemplate!B5</f>
        <v>Motor</v>
      </c>
      <c r="C5" s="125">
        <f>TypeListTemplate!C5</f>
        <v>0</v>
      </c>
      <c r="D5" s="93" t="str">
        <f>TypeListTemplate!D5</f>
        <v>Drive type</v>
      </c>
      <c r="E5" s="93">
        <f>TypeListTemplate!E5</f>
        <v>0</v>
      </c>
      <c r="F5" s="93" t="str">
        <f>TypeListTemplate!F5</f>
        <v>Drive type</v>
      </c>
      <c r="G5" s="93">
        <f>TypeListTemplate!G5</f>
        <v>0</v>
      </c>
      <c r="H5" s="95" t="str">
        <f>TypeListTemplate!H5</f>
        <v>Drive type</v>
      </c>
      <c r="I5" s="93">
        <f>TypeListTemplate!I5</f>
        <v>0</v>
      </c>
      <c r="J5" s="93" t="str">
        <f>TypeListTemplate!J5</f>
        <v>Drive type</v>
      </c>
      <c r="K5" s="93">
        <f>TypeListTemplate!K5</f>
        <v>0</v>
      </c>
      <c r="L5" s="93" t="str">
        <f>TypeListTemplate!L5</f>
        <v>Drive type</v>
      </c>
      <c r="M5" s="93">
        <f>TypeListTemplate!M5</f>
        <v>0</v>
      </c>
      <c r="N5" s="93" t="str">
        <f>TypeListTemplate!N5</f>
        <v>Drive type</v>
      </c>
      <c r="O5" s="93">
        <f>TypeListTemplate!O5</f>
        <v>0</v>
      </c>
      <c r="P5" s="93" t="str">
        <f>TypeListTemplate!P5</f>
        <v>Drive type</v>
      </c>
      <c r="Q5" s="93">
        <f>TypeListTemplate!Q5</f>
        <v>0</v>
      </c>
      <c r="R5" s="93"/>
      <c r="S5" s="93"/>
      <c r="T5" s="93"/>
      <c r="U5" s="93"/>
      <c r="V5" s="93"/>
      <c r="W5" s="93"/>
      <c r="X5" s="93"/>
      <c r="Y5" s="93"/>
    </row>
    <row r="6" spans="1:27" x14ac:dyDescent="0.2">
      <c r="A6" s="117" t="str">
        <f>TypeListTemplate!A6</f>
        <v>Hp</v>
      </c>
      <c r="B6" s="30" t="str">
        <f>TypeListTemplate!B6</f>
        <v>power kW</v>
      </c>
      <c r="C6" s="93"/>
      <c r="D6" s="93"/>
      <c r="E6" s="93"/>
      <c r="F6" s="93"/>
      <c r="G6" s="93"/>
      <c r="H6" s="95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s="120" customFormat="1" x14ac:dyDescent="0.2">
      <c r="A7" s="118">
        <f>TypeListTemplate!A7</f>
        <v>0</v>
      </c>
      <c r="B7" s="30" t="str">
        <f>TypeListTemplate!B7</f>
        <v>Column Ordinal -&gt;</v>
      </c>
      <c r="C7" s="126">
        <f>TypeListTemplate!C7</f>
        <v>1</v>
      </c>
      <c r="D7" s="30">
        <f>TypeListTemplate!D7</f>
        <v>2</v>
      </c>
      <c r="E7" s="30">
        <f>TypeListTemplate!E7</f>
        <v>3</v>
      </c>
      <c r="F7" s="30">
        <f>TypeListTemplate!F7</f>
        <v>4</v>
      </c>
      <c r="G7" s="30">
        <f>TypeListTemplate!G7</f>
        <v>5</v>
      </c>
      <c r="H7" s="119">
        <f>TypeListTemplate!H7</f>
        <v>6</v>
      </c>
      <c r="I7" s="30">
        <f>TypeListTemplate!I7</f>
        <v>7</v>
      </c>
      <c r="J7" s="30">
        <f>TypeListTemplate!J7</f>
        <v>8</v>
      </c>
      <c r="K7" s="30">
        <f>TypeListTemplate!K7</f>
        <v>9</v>
      </c>
      <c r="L7" s="30">
        <f>TypeListTemplate!L7</f>
        <v>10</v>
      </c>
      <c r="M7" s="30">
        <f>TypeListTemplate!M7</f>
        <v>11</v>
      </c>
      <c r="N7" s="30">
        <f>TypeListTemplate!N7</f>
        <v>12</v>
      </c>
      <c r="O7" s="30">
        <f>TypeListTemplate!O7</f>
        <v>13</v>
      </c>
      <c r="P7" s="30">
        <f>TypeListTemplate!P7</f>
        <v>14</v>
      </c>
      <c r="Q7" s="30">
        <f>TypeListTemplate!Q7</f>
        <v>15</v>
      </c>
      <c r="R7" s="30"/>
      <c r="S7" s="30"/>
      <c r="T7" s="30"/>
      <c r="U7" s="30"/>
      <c r="V7" s="30"/>
      <c r="W7" s="30"/>
      <c r="X7" s="30"/>
      <c r="Y7" s="30"/>
    </row>
    <row r="8" spans="1:27" x14ac:dyDescent="0.2">
      <c r="A8" s="121">
        <f>TypeListTemplate!A8</f>
        <v>0</v>
      </c>
      <c r="B8" s="30">
        <f>TypeListTemplate!B8</f>
        <v>0</v>
      </c>
      <c r="C8" s="122">
        <f>TypeListTemplate!C8</f>
        <v>0</v>
      </c>
      <c r="D8" s="86"/>
      <c r="E8" s="74"/>
      <c r="F8" s="74"/>
      <c r="G8" s="86"/>
      <c r="H8" s="95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x14ac:dyDescent="0.2">
      <c r="A9" s="121">
        <f>TypeListTemplate!A9</f>
        <v>7.3756202226096287E-2</v>
      </c>
      <c r="B9" s="30">
        <f>TypeListTemplate!B9</f>
        <v>5.5E-2</v>
      </c>
      <c r="C9" s="122">
        <f>TypeListTemplate!C9</f>
        <v>0.01</v>
      </c>
      <c r="D9" s="86"/>
      <c r="E9" s="74"/>
      <c r="F9" s="74"/>
      <c r="G9" s="86"/>
      <c r="H9" s="95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x14ac:dyDescent="0.2">
      <c r="A10" s="121">
        <f>TypeListTemplate!A10</f>
        <v>0.12069196727906664</v>
      </c>
      <c r="B10" s="30">
        <f>TypeListTemplate!B10</f>
        <v>0.09</v>
      </c>
      <c r="C10" s="122">
        <f>TypeListTemplate!C10</f>
        <v>6.5000000000000002E-2</v>
      </c>
      <c r="D10" s="86" t="s">
        <v>235</v>
      </c>
      <c r="E10" s="74"/>
      <c r="F10" s="90"/>
      <c r="G10" s="86"/>
      <c r="H10" s="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x14ac:dyDescent="0.2">
      <c r="A11" s="121">
        <f>TypeListTemplate!A11</f>
        <v>0.16092262303875551</v>
      </c>
      <c r="B11" s="30">
        <f>TypeListTemplate!B11</f>
        <v>0.12</v>
      </c>
      <c r="C11" s="122">
        <f>TypeListTemplate!C11</f>
        <v>9.9999999999999992E-2</v>
      </c>
      <c r="D11" s="86" t="s">
        <v>235</v>
      </c>
      <c r="E11" s="74"/>
      <c r="F11" s="90" t="s">
        <v>236</v>
      </c>
      <c r="G11" s="86"/>
      <c r="H11" s="95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7" x14ac:dyDescent="0.2">
      <c r="A12" s="121">
        <f>TypeListTemplate!A12</f>
        <v>0.24138393455813328</v>
      </c>
      <c r="B12" s="30">
        <f>TypeListTemplate!B12</f>
        <v>0.18</v>
      </c>
      <c r="C12" s="122">
        <f>TypeListTemplate!C12</f>
        <v>0.13</v>
      </c>
      <c r="D12" s="86" t="s">
        <v>235</v>
      </c>
      <c r="E12" s="74"/>
      <c r="F12" s="90" t="s">
        <v>236</v>
      </c>
      <c r="G12" s="86"/>
      <c r="H12" s="95"/>
      <c r="I12" s="86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7" x14ac:dyDescent="0.2">
      <c r="A13" s="121">
        <f>TypeListTemplate!A13</f>
        <v>0.49617808770282951</v>
      </c>
      <c r="B13" s="30">
        <f>TypeListTemplate!B13</f>
        <v>0.37</v>
      </c>
      <c r="C13" s="122">
        <f>TypeListTemplate!C13</f>
        <v>0.19</v>
      </c>
      <c r="D13" s="86" t="s">
        <v>237</v>
      </c>
      <c r="E13" s="74"/>
      <c r="F13" s="90" t="s">
        <v>238</v>
      </c>
      <c r="G13" s="86"/>
      <c r="H13" s="95"/>
      <c r="I13" s="86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7" x14ac:dyDescent="0.2">
      <c r="A14" s="121">
        <f>TypeListTemplate!A14</f>
        <v>0.7375620222609629</v>
      </c>
      <c r="B14" s="30">
        <f>TypeListTemplate!B14</f>
        <v>0.55000000000000004</v>
      </c>
      <c r="C14" s="122">
        <f>TypeListTemplate!C14</f>
        <v>0.38</v>
      </c>
      <c r="D14" s="86"/>
      <c r="E14" s="74"/>
      <c r="F14" s="90" t="s">
        <v>239</v>
      </c>
      <c r="G14" s="86"/>
      <c r="H14" s="95"/>
      <c r="I14" s="86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7" x14ac:dyDescent="0.2">
      <c r="A15" s="121">
        <f>TypeListTemplate!A15</f>
        <v>1.0057663939922221</v>
      </c>
      <c r="B15" s="30">
        <f>TypeListTemplate!B15</f>
        <v>0.75</v>
      </c>
      <c r="C15" s="122">
        <f>TypeListTemplate!C15</f>
        <v>0.56000000000000005</v>
      </c>
      <c r="D15" s="86"/>
      <c r="E15" s="86"/>
      <c r="F15" s="90" t="s">
        <v>239</v>
      </c>
      <c r="G15" s="86"/>
      <c r="H15" s="95"/>
      <c r="I15" s="86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7" x14ac:dyDescent="0.2">
      <c r="A16" s="121">
        <f>TypeListTemplate!A16</f>
        <v>1.4751240445219258</v>
      </c>
      <c r="B16" s="30">
        <f>TypeListTemplate!B16</f>
        <v>1.1000000000000001</v>
      </c>
      <c r="C16" s="122">
        <f>TypeListTemplate!C16</f>
        <v>0.76</v>
      </c>
      <c r="D16" s="86"/>
      <c r="E16" s="86"/>
      <c r="F16" s="90" t="s">
        <v>240</v>
      </c>
      <c r="G16" s="86"/>
      <c r="H16" s="95"/>
      <c r="I16" s="86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">
      <c r="A17" s="121">
        <f>TypeListTemplate!A17</f>
        <v>2.0115327879844442</v>
      </c>
      <c r="B17" s="30">
        <f>TypeListTemplate!B17</f>
        <v>1.5</v>
      </c>
      <c r="C17" s="122">
        <f>TypeListTemplate!C17</f>
        <v>1.1100000000000001</v>
      </c>
      <c r="D17" s="86"/>
      <c r="E17" s="86"/>
      <c r="F17" s="90" t="s">
        <v>240</v>
      </c>
      <c r="G17" s="86"/>
      <c r="H17" s="95"/>
      <c r="I17" s="86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x14ac:dyDescent="0.2">
      <c r="A18" s="121">
        <f>TypeListTemplate!A18</f>
        <v>2.9502480890438516</v>
      </c>
      <c r="B18" s="30">
        <f>TypeListTemplate!B18</f>
        <v>2.2000000000000002</v>
      </c>
      <c r="C18" s="122">
        <f>TypeListTemplate!C18</f>
        <v>1.51</v>
      </c>
      <c r="D18" s="86"/>
      <c r="E18" s="86"/>
      <c r="F18" s="90" t="s">
        <v>241</v>
      </c>
      <c r="G18" s="86"/>
      <c r="H18" s="95"/>
      <c r="I18" s="86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">
      <c r="A19" s="121">
        <f>TypeListTemplate!A19</f>
        <v>4.0230655759688885</v>
      </c>
      <c r="B19" s="30">
        <f>TypeListTemplate!B19</f>
        <v>3</v>
      </c>
      <c r="C19" s="122">
        <f>TypeListTemplate!C19</f>
        <v>2.21</v>
      </c>
      <c r="D19" s="93"/>
      <c r="E19" s="93"/>
      <c r="F19" s="93"/>
      <c r="G19" s="93"/>
      <c r="H19" s="95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">
      <c r="A20" s="123">
        <f>TypeListTemplate!A20</f>
        <v>5</v>
      </c>
      <c r="B20" s="121">
        <f>TypeListTemplate!B20</f>
        <v>3.7285000000000004</v>
      </c>
      <c r="C20" s="122">
        <f>TypeListTemplate!C20</f>
        <v>3.01</v>
      </c>
      <c r="D20" s="93"/>
      <c r="E20" s="93"/>
      <c r="F20" s="93"/>
      <c r="G20" s="93"/>
      <c r="H20" s="95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">
      <c r="A21" s="121">
        <f>TypeListTemplate!A21</f>
        <v>5.3640874346251843</v>
      </c>
      <c r="B21" s="30">
        <f>TypeListTemplate!B21</f>
        <v>4</v>
      </c>
      <c r="C21" s="124">
        <f>TypeListTemplate!C21</f>
        <v>3.7385000000000002</v>
      </c>
      <c r="D21" s="93"/>
      <c r="E21" s="93"/>
      <c r="F21" s="93"/>
      <c r="G21" s="93"/>
      <c r="H21" s="95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x14ac:dyDescent="0.2">
      <c r="A22" s="121">
        <f>TypeListTemplate!A22</f>
        <v>7.3756202226096281</v>
      </c>
      <c r="B22" s="30">
        <f>TypeListTemplate!B22</f>
        <v>5.5</v>
      </c>
      <c r="C22" s="122">
        <f>TypeListTemplate!C22</f>
        <v>4.01</v>
      </c>
      <c r="D22" s="93"/>
      <c r="E22" s="93"/>
      <c r="F22" s="93"/>
      <c r="G22" s="93"/>
      <c r="H22" s="95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x14ac:dyDescent="0.2">
      <c r="A23" s="125">
        <f>TypeListTemplate!A23</f>
        <v>10.05766393992222</v>
      </c>
      <c r="B23" s="30">
        <f>TypeListTemplate!B23</f>
        <v>7.5</v>
      </c>
      <c r="C23" s="122">
        <f>TypeListTemplate!C23</f>
        <v>5.51</v>
      </c>
      <c r="D23" s="93"/>
      <c r="E23" s="93"/>
      <c r="F23" s="93"/>
      <c r="G23" s="93"/>
      <c r="H23" s="95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x14ac:dyDescent="0.2">
      <c r="A24" s="125">
        <f>TypeListTemplate!A24</f>
        <v>14.751240445219256</v>
      </c>
      <c r="B24" s="30">
        <f>TypeListTemplate!B24</f>
        <v>11</v>
      </c>
      <c r="C24" s="122">
        <f>TypeListTemplate!C24</f>
        <v>7.51</v>
      </c>
      <c r="D24" s="93"/>
      <c r="E24" s="93"/>
      <c r="F24" s="93"/>
      <c r="G24" s="93"/>
      <c r="H24" s="95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x14ac:dyDescent="0.2">
      <c r="A25" s="125">
        <f>TypeListTemplate!A25</f>
        <v>20.11532787984444</v>
      </c>
      <c r="B25" s="30">
        <f>TypeListTemplate!B25</f>
        <v>15</v>
      </c>
      <c r="C25" s="122">
        <f>TypeListTemplate!C25</f>
        <v>11.01</v>
      </c>
      <c r="D25" s="93"/>
      <c r="E25" s="93"/>
      <c r="F25" s="93"/>
      <c r="G25" s="93"/>
      <c r="H25" s="95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x14ac:dyDescent="0.2">
      <c r="A26" s="125">
        <f>TypeListTemplate!A26</f>
        <v>24.808904385141478</v>
      </c>
      <c r="B26" s="30">
        <f>TypeListTemplate!B26</f>
        <v>18.5</v>
      </c>
      <c r="C26" s="122">
        <f>TypeListTemplate!C26</f>
        <v>15.01</v>
      </c>
      <c r="D26" s="93"/>
      <c r="E26" s="93"/>
      <c r="F26" s="93"/>
      <c r="G26" s="93"/>
      <c r="H26" s="95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x14ac:dyDescent="0.2">
      <c r="A27" s="125">
        <f>TypeListTemplate!A27</f>
        <v>29.502480890438513</v>
      </c>
      <c r="B27" s="30">
        <f>TypeListTemplate!B27</f>
        <v>22</v>
      </c>
      <c r="C27" s="122">
        <f>TypeListTemplate!C27</f>
        <v>18.510000000000002</v>
      </c>
      <c r="D27" s="93"/>
      <c r="E27" s="93"/>
      <c r="F27" s="93"/>
      <c r="G27" s="93"/>
      <c r="H27" s="95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x14ac:dyDescent="0.2">
      <c r="A28" s="125">
        <f>TypeListTemplate!A28</f>
        <v>40.230655759688879</v>
      </c>
      <c r="B28" s="30">
        <f>TypeListTemplate!B28</f>
        <v>30</v>
      </c>
      <c r="C28" s="122">
        <f>TypeListTemplate!C28</f>
        <v>22.01</v>
      </c>
      <c r="D28" s="93"/>
      <c r="E28" s="93"/>
      <c r="F28" s="93"/>
      <c r="G28" s="93"/>
      <c r="H28" s="95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x14ac:dyDescent="0.2">
      <c r="A29" s="125">
        <f>TypeListTemplate!A29</f>
        <v>49.617808770282956</v>
      </c>
      <c r="B29" s="30">
        <f>TypeListTemplate!B29</f>
        <v>37</v>
      </c>
      <c r="C29" s="122">
        <f>TypeListTemplate!C29</f>
        <v>30.01</v>
      </c>
      <c r="D29" s="93"/>
      <c r="E29" s="93"/>
      <c r="F29" s="93"/>
      <c r="G29" s="93"/>
      <c r="H29" s="95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x14ac:dyDescent="0.2">
      <c r="A30" s="125">
        <f>TypeListTemplate!A30</f>
        <v>60.345983639533323</v>
      </c>
      <c r="B30" s="30">
        <f>TypeListTemplate!B30</f>
        <v>45</v>
      </c>
      <c r="C30" s="122">
        <f>TypeListTemplate!C30</f>
        <v>37.01</v>
      </c>
      <c r="D30" s="93"/>
      <c r="E30" s="93"/>
      <c r="F30" s="93"/>
      <c r="G30" s="93"/>
      <c r="H30" s="95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x14ac:dyDescent="0.2">
      <c r="A31" s="125">
        <f>TypeListTemplate!A31</f>
        <v>73.756202226096278</v>
      </c>
      <c r="B31" s="30">
        <f>TypeListTemplate!B31</f>
        <v>55</v>
      </c>
      <c r="C31" s="122">
        <f>TypeListTemplate!C31</f>
        <v>45.01</v>
      </c>
      <c r="D31" s="93"/>
      <c r="E31" s="93"/>
      <c r="F31" s="93"/>
      <c r="G31" s="93"/>
      <c r="H31" s="95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25">
        <f>TypeListTemplate!A32</f>
        <v>100.5766393992222</v>
      </c>
      <c r="B32" s="30">
        <f>TypeListTemplate!B32</f>
        <v>75</v>
      </c>
      <c r="C32" s="122">
        <f>TypeListTemplate!C32</f>
        <v>55.01</v>
      </c>
      <c r="D32" s="93"/>
      <c r="E32" s="93"/>
      <c r="F32" s="93"/>
      <c r="G32" s="93"/>
      <c r="H32" s="95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x14ac:dyDescent="0.2">
      <c r="A33" s="125">
        <f>TypeListTemplate!A33</f>
        <v>120.69196727906665</v>
      </c>
      <c r="B33" s="30">
        <f>TypeListTemplate!B33</f>
        <v>90</v>
      </c>
      <c r="C33" s="122">
        <f>TypeListTemplate!C33</f>
        <v>75.010000000000005</v>
      </c>
      <c r="D33" s="93"/>
      <c r="E33" s="93"/>
      <c r="F33" s="93"/>
      <c r="G33" s="93"/>
      <c r="H33" s="9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x14ac:dyDescent="0.2">
      <c r="A34" s="125">
        <f>TypeListTemplate!A34</f>
        <v>147.51240445219256</v>
      </c>
      <c r="B34" s="30">
        <f>TypeListTemplate!B34</f>
        <v>110</v>
      </c>
      <c r="C34" s="122">
        <f>TypeListTemplate!C34</f>
        <v>90.01</v>
      </c>
      <c r="D34" s="93"/>
      <c r="E34" s="93"/>
      <c r="F34" s="93"/>
      <c r="G34" s="93"/>
      <c r="H34" s="9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">
      <c r="A35" s="125">
        <f>TypeListTemplate!A35</f>
        <v>177.01488534263109</v>
      </c>
      <c r="B35" s="30">
        <f>TypeListTemplate!B35</f>
        <v>132</v>
      </c>
      <c r="C35" s="122">
        <f>TypeListTemplate!C35</f>
        <v>110.01</v>
      </c>
      <c r="D35" s="93"/>
      <c r="E35" s="93"/>
      <c r="F35" s="93"/>
      <c r="G35" s="93"/>
      <c r="H35" s="95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">
      <c r="A36" s="126">
        <f>TypeListTemplate!A36</f>
        <v>200</v>
      </c>
      <c r="B36" s="126">
        <f>TypeListTemplate!B36</f>
        <v>149.14000000000001</v>
      </c>
      <c r="C36" s="122">
        <f>TypeListTemplate!C36</f>
        <v>132.01</v>
      </c>
      <c r="D36" s="93"/>
      <c r="E36" s="93"/>
      <c r="F36" s="93"/>
      <c r="G36" s="93"/>
      <c r="H36" s="95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">
      <c r="A37" s="125">
        <f>TypeListTemplate!A37</f>
        <v>214.56349738500737</v>
      </c>
      <c r="B37" s="30">
        <f>TypeListTemplate!B37</f>
        <v>160</v>
      </c>
      <c r="C37" s="122">
        <f>TypeListTemplate!C37</f>
        <v>149.15</v>
      </c>
      <c r="D37" s="93"/>
      <c r="E37" s="93"/>
      <c r="F37" s="93"/>
      <c r="G37" s="93"/>
      <c r="H37" s="95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">
      <c r="A38" s="126">
        <f>TypeListTemplate!A38</f>
        <v>250</v>
      </c>
      <c r="B38" s="93">
        <f>TypeListTemplate!B38</f>
        <v>186.42500000000001</v>
      </c>
      <c r="C38" s="122">
        <f>TypeListTemplate!C38</f>
        <v>160.01</v>
      </c>
      <c r="D38" s="93"/>
      <c r="E38" s="93"/>
      <c r="F38" s="93"/>
      <c r="G38" s="93"/>
      <c r="H38" s="95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">
      <c r="A39" s="125">
        <f>TypeListTemplate!A39</f>
        <v>268.20437173125919</v>
      </c>
      <c r="B39" s="30">
        <f>TypeListTemplate!B39</f>
        <v>200</v>
      </c>
      <c r="C39" s="122">
        <f>TypeListTemplate!C39</f>
        <v>186.435</v>
      </c>
      <c r="D39" s="93"/>
      <c r="E39" s="93"/>
      <c r="F39" s="93"/>
      <c r="G39" s="93"/>
      <c r="H39" s="95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">
      <c r="A40" s="126">
        <f>TypeListTemplate!A40</f>
        <v>300</v>
      </c>
      <c r="B40" s="93">
        <f>TypeListTemplate!B40</f>
        <v>223.71</v>
      </c>
      <c r="C40" s="122">
        <f>TypeListTemplate!C40</f>
        <v>200.01</v>
      </c>
      <c r="D40" s="93"/>
      <c r="E40" s="93"/>
      <c r="F40" s="93"/>
      <c r="G40" s="93"/>
      <c r="H40" s="95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">
      <c r="A41" s="125">
        <f>TypeListTemplate!A41</f>
        <v>335.255464664074</v>
      </c>
      <c r="B41" s="30">
        <f>TypeListTemplate!B41</f>
        <v>250</v>
      </c>
      <c r="C41" s="122">
        <f>TypeListTemplate!C41</f>
        <v>223.72</v>
      </c>
      <c r="D41" s="93"/>
      <c r="E41" s="93"/>
      <c r="F41" s="93"/>
      <c r="G41" s="93"/>
      <c r="H41" s="95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">
      <c r="A42" s="126">
        <f>TypeListTemplate!A42</f>
        <v>400</v>
      </c>
      <c r="B42" s="93">
        <f>TypeListTemplate!B42</f>
        <v>298.28000000000003</v>
      </c>
      <c r="C42" s="122">
        <f>TypeListTemplate!C42</f>
        <v>250.01</v>
      </c>
      <c r="D42" s="93"/>
      <c r="E42" s="93"/>
      <c r="F42" s="93"/>
      <c r="G42" s="93"/>
      <c r="H42" s="95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">
      <c r="A43" s="125">
        <f>TypeListTemplate!A43</f>
        <v>422.42188547673328</v>
      </c>
      <c r="B43" s="30">
        <f>TypeListTemplate!B43</f>
        <v>315</v>
      </c>
      <c r="C43" s="122">
        <f>TypeListTemplate!C43</f>
        <v>298.29000000000002</v>
      </c>
      <c r="D43" s="93"/>
      <c r="E43" s="93"/>
      <c r="F43" s="93"/>
      <c r="G43" s="93"/>
      <c r="H43" s="95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">
      <c r="A44" s="125">
        <f>TypeListTemplate!A44</f>
        <v>476.06275982298507</v>
      </c>
      <c r="B44" s="30">
        <f>TypeListTemplate!B44</f>
        <v>355</v>
      </c>
      <c r="C44" s="122">
        <f>TypeListTemplate!C44</f>
        <v>315.01</v>
      </c>
      <c r="D44" s="93"/>
      <c r="E44" s="93"/>
      <c r="F44" s="93"/>
      <c r="G44" s="93"/>
      <c r="H44" s="95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">
      <c r="A45" s="125">
        <f>TypeListTemplate!A45</f>
        <v>536.40874346251837</v>
      </c>
      <c r="B45" s="30">
        <f>TypeListTemplate!B45</f>
        <v>400</v>
      </c>
      <c r="C45" s="122">
        <f>TypeListTemplate!C45</f>
        <v>355.01</v>
      </c>
      <c r="D45" s="93"/>
      <c r="E45" s="93"/>
      <c r="F45" s="93"/>
      <c r="G45" s="93"/>
      <c r="H45" s="95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">
      <c r="A46" s="125">
        <f>TypeListTemplate!A46</f>
        <v>603.45983639533324</v>
      </c>
      <c r="B46" s="30">
        <f>TypeListTemplate!B46</f>
        <v>450</v>
      </c>
      <c r="C46" s="122">
        <f>TypeListTemplate!C46</f>
        <v>400.01</v>
      </c>
      <c r="D46" s="93"/>
      <c r="E46" s="93"/>
      <c r="F46" s="93"/>
      <c r="G46" s="93"/>
      <c r="H46" s="95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">
      <c r="A47" s="125">
        <f>TypeListTemplate!A47</f>
        <v>670.51092932814799</v>
      </c>
      <c r="B47" s="30">
        <f>TypeListTemplate!B47</f>
        <v>500</v>
      </c>
      <c r="C47" s="122">
        <f>TypeListTemplate!C47</f>
        <v>450.01</v>
      </c>
      <c r="D47" s="93"/>
      <c r="E47" s="93"/>
      <c r="F47" s="93"/>
      <c r="G47" s="93"/>
      <c r="H47" s="95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">
      <c r="A48" s="125">
        <f>TypeListTemplate!A48</f>
        <v>750.97224084752577</v>
      </c>
      <c r="B48" s="30">
        <f>TypeListTemplate!B48</f>
        <v>560</v>
      </c>
      <c r="C48" s="122">
        <f>TypeListTemplate!C48</f>
        <v>500.01</v>
      </c>
      <c r="D48" s="93"/>
      <c r="E48" s="93"/>
      <c r="F48" s="93"/>
      <c r="G48" s="93"/>
      <c r="H48" s="95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">
      <c r="A49" s="125">
        <f>TypeListTemplate!A49</f>
        <v>844.84377095346656</v>
      </c>
      <c r="B49" s="30">
        <f>TypeListTemplate!B49</f>
        <v>630</v>
      </c>
      <c r="C49" s="122">
        <f>TypeListTemplate!C49</f>
        <v>560.01</v>
      </c>
      <c r="D49" s="93"/>
      <c r="E49" s="93"/>
      <c r="F49" s="93"/>
      <c r="G49" s="93"/>
      <c r="H49" s="95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">
      <c r="A50" s="125">
        <f>TypeListTemplate!A50</f>
        <v>952.12551964597014</v>
      </c>
      <c r="B50" s="30">
        <f>TypeListTemplate!B50</f>
        <v>710</v>
      </c>
      <c r="C50" s="122">
        <f>TypeListTemplate!C50</f>
        <v>630.01</v>
      </c>
      <c r="D50" s="93"/>
      <c r="E50" s="93"/>
      <c r="F50" s="93"/>
      <c r="G50" s="93"/>
      <c r="H50" s="95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">
      <c r="A51" s="125">
        <f>TypeListTemplate!A51</f>
        <v>1072.8174869250367</v>
      </c>
      <c r="B51" s="30">
        <f>TypeListTemplate!B51</f>
        <v>800</v>
      </c>
      <c r="C51" s="122">
        <f>TypeListTemplate!C51</f>
        <v>710.01</v>
      </c>
      <c r="D51" s="93"/>
      <c r="E51" s="93"/>
      <c r="F51" s="93"/>
      <c r="G51" s="93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">
      <c r="A52" s="125">
        <f>TypeListTemplate!A52</f>
        <v>1206.9196727906665</v>
      </c>
      <c r="B52" s="30">
        <f>TypeListTemplate!B52</f>
        <v>900</v>
      </c>
      <c r="C52" s="122">
        <f>TypeListTemplate!C52</f>
        <v>800.01</v>
      </c>
      <c r="D52" s="93"/>
      <c r="E52" s="93"/>
      <c r="F52" s="93"/>
      <c r="G52" s="93"/>
      <c r="H52" s="95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">
      <c r="A53" s="125">
        <f>TypeListTemplate!A53</f>
        <v>1341.021858656296</v>
      </c>
      <c r="B53" s="30">
        <f>TypeListTemplate!B53</f>
        <v>1000</v>
      </c>
      <c r="C53" s="122">
        <f>TypeListTemplate!C53</f>
        <v>900.01</v>
      </c>
      <c r="D53" s="93"/>
      <c r="E53" s="93"/>
      <c r="F53" s="93"/>
      <c r="G53" s="93"/>
      <c r="H53" s="95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">
      <c r="A54" s="125">
        <f>TypeListTemplate!A54</f>
        <v>1501.9444816950515</v>
      </c>
      <c r="B54" s="30">
        <f>TypeListTemplate!B54</f>
        <v>1120</v>
      </c>
      <c r="C54" s="122">
        <f>TypeListTemplate!C54</f>
        <v>1000.01</v>
      </c>
      <c r="D54" s="93"/>
      <c r="E54" s="93"/>
      <c r="F54" s="93"/>
      <c r="G54" s="93"/>
      <c r="H54" s="95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">
      <c r="A55" s="125">
        <f>TypeListTemplate!A55</f>
        <v>1676.27732332037</v>
      </c>
      <c r="B55" s="30">
        <f>TypeListTemplate!B55</f>
        <v>1250</v>
      </c>
      <c r="C55" s="122">
        <f>TypeListTemplate!C55</f>
        <v>1120.01</v>
      </c>
      <c r="D55" s="93"/>
      <c r="E55" s="93"/>
      <c r="F55" s="93"/>
      <c r="G55" s="93"/>
      <c r="H55" s="95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">
      <c r="A56" s="125">
        <f>TypeListTemplate!A56</f>
        <v>1877.4306021188145</v>
      </c>
      <c r="B56" s="30">
        <f>TypeListTemplate!B56</f>
        <v>1400</v>
      </c>
      <c r="C56" s="122">
        <f>TypeListTemplate!C56</f>
        <v>1250.01</v>
      </c>
      <c r="D56" s="93"/>
      <c r="E56" s="93"/>
      <c r="F56" s="93"/>
      <c r="G56" s="93"/>
      <c r="H56" s="95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">
      <c r="A57" s="125">
        <f>TypeListTemplate!A57</f>
        <v>2145.6349738500735</v>
      </c>
      <c r="B57" s="30">
        <f>TypeListTemplate!B57</f>
        <v>1600</v>
      </c>
      <c r="C57" s="122">
        <f>TypeListTemplate!C57</f>
        <v>1400.01</v>
      </c>
      <c r="D57" s="93"/>
      <c r="E57" s="93"/>
      <c r="F57" s="93"/>
      <c r="G57" s="93"/>
      <c r="H57" s="95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">
      <c r="A58" s="125">
        <f>TypeListTemplate!A58</f>
        <v>2346.7882526485182</v>
      </c>
      <c r="B58" s="30">
        <f>TypeListTemplate!B58</f>
        <v>1750</v>
      </c>
      <c r="C58" s="122">
        <f>TypeListTemplate!C58</f>
        <v>1600.01</v>
      </c>
      <c r="D58" s="93"/>
      <c r="E58" s="93"/>
      <c r="F58" s="93"/>
      <c r="G58" s="93"/>
      <c r="H58" s="95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">
      <c r="A59" s="125">
        <f>TypeListTemplate!A59</f>
        <v>2413.839345581333</v>
      </c>
      <c r="B59" s="30">
        <f>TypeListTemplate!B59</f>
        <v>1800</v>
      </c>
      <c r="C59" s="122">
        <f>TypeListTemplate!C59</f>
        <v>1750.01</v>
      </c>
      <c r="D59" s="93"/>
      <c r="E59" s="93"/>
      <c r="F59" s="93"/>
      <c r="G59" s="93"/>
      <c r="H59" s="95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">
      <c r="A60" s="125">
        <f>TypeListTemplate!A60</f>
        <v>2682.043717312592</v>
      </c>
      <c r="B60" s="30">
        <f>TypeListTemplate!B60</f>
        <v>2000</v>
      </c>
      <c r="C60" s="122">
        <f>TypeListTemplate!C60</f>
        <v>1800.01</v>
      </c>
      <c r="D60" s="93"/>
      <c r="E60" s="93"/>
      <c r="F60" s="93"/>
      <c r="G60" s="93"/>
      <c r="H60" s="95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">
      <c r="A61" s="125">
        <f>TypeListTemplate!A61</f>
        <v>2950.2480890438515</v>
      </c>
      <c r="B61" s="30">
        <f>TypeListTemplate!B61</f>
        <v>2200</v>
      </c>
      <c r="C61" s="122">
        <f>TypeListTemplate!C61</f>
        <v>2000.01</v>
      </c>
      <c r="D61" s="93"/>
      <c r="E61" s="93"/>
      <c r="F61" s="93"/>
      <c r="G61" s="93"/>
      <c r="H61" s="95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">
      <c r="A62" s="125">
        <f>TypeListTemplate!A62</f>
        <v>3017.2991819766662</v>
      </c>
      <c r="B62" s="30">
        <f>TypeListTemplate!B62</f>
        <v>2250</v>
      </c>
      <c r="C62" s="122">
        <f>TypeListTemplate!C62</f>
        <v>2200.0100000000002</v>
      </c>
      <c r="D62" s="93"/>
      <c r="E62" s="93"/>
      <c r="F62" s="93"/>
      <c r="G62" s="93"/>
      <c r="H62" s="95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">
      <c r="A63" s="125">
        <f>TypeListTemplate!A63</f>
        <v>3084.350274909481</v>
      </c>
      <c r="B63" s="30">
        <f>TypeListTemplate!B63</f>
        <v>2300</v>
      </c>
      <c r="C63" s="122">
        <f>TypeListTemplate!C63</f>
        <v>2250.0100000000002</v>
      </c>
      <c r="D63" s="93"/>
      <c r="E63" s="93"/>
      <c r="F63" s="93"/>
      <c r="G63" s="93"/>
      <c r="H63" s="95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">
      <c r="A64" s="125">
        <f>TypeListTemplate!A64</f>
        <v>3352.55464664074</v>
      </c>
      <c r="B64" s="30">
        <f>TypeListTemplate!B64</f>
        <v>2500</v>
      </c>
      <c r="C64" s="122">
        <f>TypeListTemplate!C64</f>
        <v>2300.0100000000002</v>
      </c>
      <c r="D64" s="93"/>
      <c r="E64" s="93"/>
      <c r="F64" s="93"/>
      <c r="G64" s="93"/>
      <c r="H64" s="95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">
      <c r="A65" s="125">
        <f>TypeListTemplate!A65</f>
        <v>3754.861204237629</v>
      </c>
      <c r="B65" s="30">
        <f>TypeListTemplate!B65</f>
        <v>2800</v>
      </c>
      <c r="C65" s="122">
        <f>TypeListTemplate!C65</f>
        <v>2500.0100000000002</v>
      </c>
      <c r="D65" s="93"/>
      <c r="E65" s="93"/>
      <c r="F65" s="93"/>
      <c r="G65" s="93"/>
      <c r="H65" s="95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">
      <c r="A66" s="125">
        <f>TypeListTemplate!A66</f>
        <v>4224.2188547673322</v>
      </c>
      <c r="B66" s="30">
        <f>TypeListTemplate!B66</f>
        <v>3150</v>
      </c>
      <c r="C66" s="122">
        <f>TypeListTemplate!C66</f>
        <v>2800.01</v>
      </c>
      <c r="D66" s="93"/>
      <c r="E66" s="93"/>
      <c r="F66" s="93"/>
      <c r="G66" s="93"/>
      <c r="H66" s="95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">
      <c r="A67" s="125">
        <f>TypeListTemplate!A67</f>
        <v>4760.6275982298512</v>
      </c>
      <c r="B67" s="30">
        <f>TypeListTemplate!B67</f>
        <v>3550</v>
      </c>
      <c r="C67" s="122">
        <f>TypeListTemplate!C67</f>
        <v>3150.01</v>
      </c>
      <c r="D67" s="93"/>
      <c r="E67" s="93"/>
      <c r="F67" s="93"/>
      <c r="G67" s="93"/>
      <c r="H67" s="95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">
      <c r="A68" s="125">
        <f>TypeListTemplate!A68</f>
        <v>5364.087434625184</v>
      </c>
      <c r="B68" s="30">
        <f>TypeListTemplate!B68</f>
        <v>4000</v>
      </c>
      <c r="C68" s="122">
        <f>TypeListTemplate!C68</f>
        <v>3550.01</v>
      </c>
      <c r="D68" s="93"/>
      <c r="E68" s="93"/>
      <c r="F68" s="93"/>
      <c r="G68" s="93"/>
      <c r="H68" s="95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">
      <c r="A69" s="125">
        <f>TypeListTemplate!A69</f>
        <v>6034.5983639533324</v>
      </c>
      <c r="B69" s="30">
        <f>TypeListTemplate!B69</f>
        <v>4500</v>
      </c>
      <c r="C69" s="122">
        <f>TypeListTemplate!C69</f>
        <v>4000.01</v>
      </c>
      <c r="D69" s="93"/>
      <c r="E69" s="93"/>
      <c r="F69" s="93"/>
      <c r="G69" s="93"/>
      <c r="H69" s="95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">
      <c r="A70" s="125">
        <f>TypeListTemplate!A70</f>
        <v>6705.1092932814799</v>
      </c>
      <c r="B70" s="30">
        <f>TypeListTemplate!B70</f>
        <v>5000</v>
      </c>
      <c r="C70" s="122">
        <f>TypeListTemplate!C70</f>
        <v>4500.01</v>
      </c>
      <c r="D70" s="93"/>
      <c r="E70" s="93"/>
      <c r="F70" s="93"/>
      <c r="G70" s="93"/>
      <c r="H70" s="95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">
      <c r="A71" s="121">
        <f>TypeListTemplate!A71</f>
        <v>0</v>
      </c>
      <c r="B71" s="30">
        <f>TypeListTemplate!B71</f>
        <v>999999999</v>
      </c>
      <c r="C71" s="122">
        <f>TypeListTemplate!C71</f>
        <v>5000.01</v>
      </c>
      <c r="D71" s="93"/>
      <c r="E71" s="93"/>
      <c r="F71" s="93"/>
      <c r="G71" s="93"/>
      <c r="H71" s="95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">
      <c r="A72" s="117">
        <f>TypeListTemplate!A72</f>
        <v>0</v>
      </c>
      <c r="B72" s="30">
        <f>TypeListTemplate!B72</f>
        <v>0</v>
      </c>
      <c r="C72" s="125">
        <f>TypeListTemplate!C72</f>
        <v>0</v>
      </c>
      <c r="D72" s="93"/>
      <c r="E72" s="93"/>
      <c r="F72" s="93"/>
      <c r="G72" s="93"/>
      <c r="H72" s="95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x14ac:dyDescent="0.2">
      <c r="A73" s="117">
        <f>TypeListTemplate!A73</f>
        <v>0</v>
      </c>
      <c r="B73" s="30">
        <f>TypeListTemplate!B73</f>
        <v>0</v>
      </c>
      <c r="C73" s="125">
        <f>TypeListTemplate!C73</f>
        <v>0</v>
      </c>
      <c r="D73" s="93" t="str">
        <f>TypeListTemplate!D73</f>
        <v>Drive type</v>
      </c>
      <c r="E73" s="93">
        <f>TypeListTemplate!E73</f>
        <v>0</v>
      </c>
      <c r="F73" s="93" t="str">
        <f>TypeListTemplate!F73</f>
        <v>Drive type</v>
      </c>
      <c r="G73" s="93">
        <f>TypeListTemplate!G73</f>
        <v>0</v>
      </c>
      <c r="H73" s="95" t="str">
        <f>TypeListTemplate!H73</f>
        <v>Drive type</v>
      </c>
      <c r="I73" s="93">
        <f>TypeListTemplate!I73</f>
        <v>0</v>
      </c>
      <c r="J73" s="93" t="str">
        <f>TypeListTemplate!J73</f>
        <v>Drive type</v>
      </c>
      <c r="K73" s="93">
        <f>TypeListTemplate!K73</f>
        <v>0</v>
      </c>
      <c r="L73" s="93" t="str">
        <f>TypeListTemplate!L73</f>
        <v>Drive type</v>
      </c>
      <c r="M73" s="93">
        <f>TypeListTemplate!M73</f>
        <v>0</v>
      </c>
      <c r="N73" s="93" t="str">
        <f>TypeListTemplate!N73</f>
        <v>Drive type</v>
      </c>
      <c r="O73" s="93">
        <f>TypeListTemplate!O73</f>
        <v>0</v>
      </c>
      <c r="P73" s="93" t="str">
        <f>TypeListTemplate!P73</f>
        <v>Drive type</v>
      </c>
      <c r="Q73" s="93">
        <f>TypeListTemplate!Q73</f>
        <v>0</v>
      </c>
      <c r="R73" s="93"/>
      <c r="S73" s="93"/>
      <c r="T73" s="93"/>
      <c r="U73" s="93"/>
      <c r="V73" s="93"/>
      <c r="W73" s="93"/>
      <c r="X73" s="93"/>
      <c r="Y73" s="93"/>
    </row>
    <row r="74" spans="1:25" x14ac:dyDescent="0.2">
      <c r="A74" s="117">
        <f>TypeListTemplate!A74</f>
        <v>0</v>
      </c>
      <c r="B74" s="30">
        <f>TypeListTemplate!B74</f>
        <v>0</v>
      </c>
      <c r="C74" s="125">
        <f>TypeListTemplate!C74</f>
        <v>0</v>
      </c>
      <c r="D74" s="93" t="str">
        <f>TypeListTemplate!D74</f>
        <v xml:space="preserve"> 115 V (1-ph)</v>
      </c>
      <c r="E74" s="93">
        <f>TypeListTemplate!E74</f>
        <v>0</v>
      </c>
      <c r="F74" s="93" t="str">
        <f>TypeListTemplate!F74</f>
        <v xml:space="preserve"> 230 V (1-ph)</v>
      </c>
      <c r="G74" s="93">
        <f>TypeListTemplate!G74</f>
        <v>0</v>
      </c>
      <c r="H74" s="95" t="str">
        <f>TypeListTemplate!H74</f>
        <v xml:space="preserve"> 230 V (3-ph)</v>
      </c>
      <c r="I74" s="93">
        <f>TypeListTemplate!I74</f>
        <v>0</v>
      </c>
      <c r="J74" s="93" t="str">
        <f>TypeListTemplate!J74</f>
        <v xml:space="preserve"> 400 V</v>
      </c>
      <c r="K74" s="93">
        <f>TypeListTemplate!K74</f>
        <v>0</v>
      </c>
      <c r="L74" s="93" t="str">
        <f>TypeListTemplate!L74</f>
        <v xml:space="preserve"> 460 V</v>
      </c>
      <c r="M74" s="93">
        <f>TypeListTemplate!M74</f>
        <v>0</v>
      </c>
      <c r="N74" s="93" t="str">
        <f>TypeListTemplate!N74</f>
        <v xml:space="preserve"> 500 V</v>
      </c>
      <c r="O74" s="93">
        <f>TypeListTemplate!O74</f>
        <v>0</v>
      </c>
      <c r="P74" s="93" t="str">
        <f>TypeListTemplate!P74</f>
        <v xml:space="preserve"> 690 V</v>
      </c>
      <c r="Q74" s="93">
        <f>TypeListTemplate!Q74</f>
        <v>0</v>
      </c>
      <c r="R74" s="93"/>
      <c r="S74" s="93"/>
      <c r="T74" s="93"/>
      <c r="U74" s="93"/>
      <c r="V74" s="93"/>
      <c r="W74" s="93"/>
      <c r="X74" s="93"/>
      <c r="Y74" s="93"/>
    </row>
    <row r="75" spans="1:25" x14ac:dyDescent="0.2">
      <c r="A75" s="117">
        <f>TypeListTemplate!A75</f>
        <v>0</v>
      </c>
      <c r="B75" s="30">
        <f>TypeListTemplate!B75</f>
        <v>0</v>
      </c>
      <c r="C75" s="125">
        <f>TypeListTemplate!C75</f>
        <v>0</v>
      </c>
      <c r="D75" s="93">
        <f>TypeListTemplate!D75</f>
        <v>0</v>
      </c>
      <c r="E75" s="93">
        <f>TypeListTemplate!E75</f>
        <v>0</v>
      </c>
      <c r="F75" s="93">
        <f>TypeListTemplate!F75</f>
        <v>0</v>
      </c>
      <c r="G75" s="93">
        <f>TypeListTemplate!G75</f>
        <v>0</v>
      </c>
      <c r="H75" s="95">
        <f>TypeListTemplate!H75</f>
        <v>0</v>
      </c>
      <c r="I75" s="93">
        <f>TypeListTemplate!I75</f>
        <v>0</v>
      </c>
      <c r="J75" s="93">
        <f>TypeListTemplate!J75</f>
        <v>0</v>
      </c>
      <c r="K75" s="93">
        <f>TypeListTemplate!K75</f>
        <v>0</v>
      </c>
      <c r="L75" s="93">
        <f>TypeListTemplate!L75</f>
        <v>0</v>
      </c>
      <c r="M75" s="93">
        <f>TypeListTemplate!M75</f>
        <v>0</v>
      </c>
      <c r="N75" s="93">
        <f>TypeListTemplate!N75</f>
        <v>0</v>
      </c>
      <c r="O75" s="93">
        <f>TypeListTemplate!O75</f>
        <v>0</v>
      </c>
      <c r="P75" s="93">
        <f>TypeListTemplate!P75</f>
        <v>0</v>
      </c>
      <c r="Q75" s="93">
        <f>TypeListTemplate!Q75</f>
        <v>0</v>
      </c>
      <c r="R75" s="93"/>
      <c r="S75" s="93"/>
      <c r="T75" s="93"/>
      <c r="U75" s="93"/>
      <c r="V75" s="93"/>
      <c r="W75" s="93"/>
      <c r="X75" s="93"/>
      <c r="Y75" s="93"/>
    </row>
    <row r="76" spans="1:25" x14ac:dyDescent="0.2">
      <c r="A76" s="117">
        <f>TypeListTemplate!A76</f>
        <v>0</v>
      </c>
      <c r="B76" s="30">
        <f>TypeListTemplate!B76</f>
        <v>0</v>
      </c>
      <c r="C76" s="125">
        <f>TypeListTemplate!C76</f>
        <v>0</v>
      </c>
      <c r="D76" s="93">
        <f>TypeListTemplate!D76</f>
        <v>0</v>
      </c>
      <c r="E76" s="93">
        <f>TypeListTemplate!E76</f>
        <v>0</v>
      </c>
      <c r="F76" s="93">
        <f>TypeListTemplate!F76</f>
        <v>0</v>
      </c>
      <c r="G76" s="93">
        <f>TypeListTemplate!G76</f>
        <v>0</v>
      </c>
      <c r="H76" s="95">
        <f>TypeListTemplate!H76</f>
        <v>0</v>
      </c>
      <c r="I76" s="93">
        <f>TypeListTemplate!I76</f>
        <v>0</v>
      </c>
      <c r="J76" s="93">
        <f>TypeListTemplate!J76</f>
        <v>0</v>
      </c>
      <c r="K76" s="93">
        <f>TypeListTemplate!K76</f>
        <v>0</v>
      </c>
      <c r="L76" s="93">
        <f>TypeListTemplate!L76</f>
        <v>0</v>
      </c>
      <c r="M76" s="93">
        <f>TypeListTemplate!M76</f>
        <v>0</v>
      </c>
      <c r="N76" s="93">
        <f>TypeListTemplate!N76</f>
        <v>0</v>
      </c>
      <c r="O76" s="93">
        <f>TypeListTemplate!O76</f>
        <v>0</v>
      </c>
      <c r="P76" s="93">
        <f>TypeListTemplate!P76</f>
        <v>0</v>
      </c>
      <c r="Q76" s="93">
        <f>TypeListTemplate!Q76</f>
        <v>0</v>
      </c>
      <c r="R76" s="93"/>
      <c r="S76" s="93"/>
      <c r="T76" s="93"/>
      <c r="U76" s="93"/>
      <c r="V76" s="93"/>
      <c r="W76" s="93"/>
      <c r="X76" s="93"/>
      <c r="Y76" s="93"/>
    </row>
    <row r="77" spans="1:25" x14ac:dyDescent="0.2">
      <c r="A77" s="117">
        <f>TypeListTemplate!A77</f>
        <v>0</v>
      </c>
      <c r="B77" s="30">
        <f>TypeListTemplate!B77</f>
        <v>0</v>
      </c>
      <c r="C77" s="125">
        <f>TypeListTemplate!C77</f>
        <v>0</v>
      </c>
      <c r="D77" s="93">
        <f>TypeListTemplate!D77</f>
        <v>0</v>
      </c>
      <c r="E77" s="93">
        <f>TypeListTemplate!E77</f>
        <v>0</v>
      </c>
      <c r="F77" s="93">
        <f>TypeListTemplate!F77</f>
        <v>0</v>
      </c>
      <c r="G77" s="93">
        <f>TypeListTemplate!G77</f>
        <v>0</v>
      </c>
      <c r="H77" s="95">
        <f>TypeListTemplate!H77</f>
        <v>0</v>
      </c>
      <c r="I77" s="93">
        <f>TypeListTemplate!I77</f>
        <v>0</v>
      </c>
      <c r="J77" s="93">
        <f>TypeListTemplate!J77</f>
        <v>0</v>
      </c>
      <c r="K77" s="93">
        <f>TypeListTemplate!K77</f>
        <v>0</v>
      </c>
      <c r="L77" s="93">
        <f>TypeListTemplate!L77</f>
        <v>0</v>
      </c>
      <c r="M77" s="93">
        <f>TypeListTemplate!M77</f>
        <v>0</v>
      </c>
      <c r="N77" s="93">
        <f>TypeListTemplate!N77</f>
        <v>0</v>
      </c>
      <c r="O77" s="93">
        <f>TypeListTemplate!O77</f>
        <v>0</v>
      </c>
      <c r="P77" s="93">
        <f>TypeListTemplate!P77</f>
        <v>0</v>
      </c>
      <c r="Q77" s="93">
        <f>TypeListTemplate!Q77</f>
        <v>0</v>
      </c>
      <c r="R77" s="93"/>
      <c r="S77" s="93"/>
      <c r="T77" s="93"/>
      <c r="U77" s="93"/>
      <c r="V77" s="93"/>
      <c r="W77" s="93"/>
      <c r="X77" s="93"/>
      <c r="Y77" s="93"/>
    </row>
    <row r="78" spans="1:25" x14ac:dyDescent="0.2">
      <c r="A78" s="117">
        <f>TypeListTemplate!A78</f>
        <v>0</v>
      </c>
      <c r="B78" s="30">
        <f>TypeListTemplate!B78</f>
        <v>0</v>
      </c>
      <c r="C78" s="125">
        <f>TypeListTemplate!C78</f>
        <v>0</v>
      </c>
      <c r="D78" s="93">
        <f>TypeListTemplate!D78</f>
        <v>0</v>
      </c>
      <c r="E78" s="93">
        <f>TypeListTemplate!E78</f>
        <v>0</v>
      </c>
      <c r="F78" s="93">
        <f>TypeListTemplate!F78</f>
        <v>0</v>
      </c>
      <c r="G78" s="93">
        <f>TypeListTemplate!G78</f>
        <v>0</v>
      </c>
      <c r="H78" s="95">
        <f>TypeListTemplate!H78</f>
        <v>0</v>
      </c>
      <c r="I78" s="93">
        <f>TypeListTemplate!I78</f>
        <v>0</v>
      </c>
      <c r="J78" s="93">
        <f>TypeListTemplate!J78</f>
        <v>0</v>
      </c>
      <c r="K78" s="93">
        <f>TypeListTemplate!K78</f>
        <v>0</v>
      </c>
      <c r="L78" s="93">
        <f>TypeListTemplate!L78</f>
        <v>0</v>
      </c>
      <c r="M78" s="93">
        <f>TypeListTemplate!M78</f>
        <v>0</v>
      </c>
      <c r="N78" s="93">
        <f>TypeListTemplate!N78</f>
        <v>0</v>
      </c>
      <c r="O78" s="93">
        <f>TypeListTemplate!O78</f>
        <v>0</v>
      </c>
      <c r="P78" s="93">
        <f>TypeListTemplate!P78</f>
        <v>0</v>
      </c>
      <c r="Q78" s="93">
        <f>TypeListTemplate!Q78</f>
        <v>0</v>
      </c>
      <c r="R78" s="93"/>
      <c r="S78" s="93"/>
      <c r="T78" s="93"/>
      <c r="U78" s="93"/>
      <c r="V78" s="93"/>
      <c r="W78" s="93"/>
      <c r="X78" s="93"/>
      <c r="Y78" s="93"/>
    </row>
    <row r="79" spans="1:25" x14ac:dyDescent="0.2">
      <c r="A79" s="117">
        <f>TypeListTemplate!A79</f>
        <v>0</v>
      </c>
      <c r="B79" s="30">
        <f>TypeListTemplate!B79</f>
        <v>0</v>
      </c>
      <c r="C79" s="125">
        <f>TypeListTemplate!C79</f>
        <v>0</v>
      </c>
      <c r="D79" s="93">
        <f>TypeListTemplate!D79</f>
        <v>0</v>
      </c>
      <c r="E79" s="93">
        <f>TypeListTemplate!E79</f>
        <v>0</v>
      </c>
      <c r="F79" s="93">
        <f>TypeListTemplate!F79</f>
        <v>0</v>
      </c>
      <c r="G79" s="93">
        <f>TypeListTemplate!G79</f>
        <v>0</v>
      </c>
      <c r="H79" s="95">
        <f>TypeListTemplate!H79</f>
        <v>0</v>
      </c>
      <c r="I79" s="93">
        <f>TypeListTemplate!I79</f>
        <v>0</v>
      </c>
      <c r="J79" s="93">
        <f>TypeListTemplate!J79</f>
        <v>0</v>
      </c>
      <c r="K79" s="93">
        <f>TypeListTemplate!K79</f>
        <v>0</v>
      </c>
      <c r="L79" s="93">
        <f>TypeListTemplate!L79</f>
        <v>0</v>
      </c>
      <c r="M79" s="93">
        <f>TypeListTemplate!M79</f>
        <v>0</v>
      </c>
      <c r="N79" s="93">
        <f>TypeListTemplate!N79</f>
        <v>0</v>
      </c>
      <c r="O79" s="93">
        <f>TypeListTemplate!O79</f>
        <v>0</v>
      </c>
      <c r="P79" s="93">
        <f>TypeListTemplate!P79</f>
        <v>0</v>
      </c>
      <c r="Q79" s="93">
        <f>TypeListTemplate!Q79</f>
        <v>0</v>
      </c>
      <c r="R79" s="93"/>
      <c r="S79" s="93"/>
      <c r="T79" s="93"/>
      <c r="U79" s="93"/>
      <c r="V79" s="93"/>
      <c r="W79" s="93"/>
      <c r="X79" s="93"/>
      <c r="Y79" s="93"/>
    </row>
    <row r="80" spans="1:25" x14ac:dyDescent="0.2">
      <c r="A80" s="117">
        <f>TypeListTemplate!A80</f>
        <v>0</v>
      </c>
      <c r="B80" s="30">
        <f>TypeListTemplate!B80</f>
        <v>0</v>
      </c>
      <c r="C80" s="125">
        <f>TypeListTemplate!C80</f>
        <v>0</v>
      </c>
      <c r="D80" s="93">
        <f>TypeListTemplate!D80</f>
        <v>0</v>
      </c>
      <c r="E80" s="93">
        <f>TypeListTemplate!E80</f>
        <v>0</v>
      </c>
      <c r="F80" s="93">
        <f>TypeListTemplate!F80</f>
        <v>0</v>
      </c>
      <c r="G80" s="93">
        <f>TypeListTemplate!G80</f>
        <v>0</v>
      </c>
      <c r="H80" s="95">
        <f>TypeListTemplate!H80</f>
        <v>0</v>
      </c>
      <c r="I80" s="93">
        <f>TypeListTemplate!I80</f>
        <v>0</v>
      </c>
      <c r="J80" s="93">
        <f>TypeListTemplate!J80</f>
        <v>0</v>
      </c>
      <c r="K80" s="93">
        <f>TypeListTemplate!K80</f>
        <v>0</v>
      </c>
      <c r="L80" s="93">
        <f>TypeListTemplate!L80</f>
        <v>0</v>
      </c>
      <c r="M80" s="93">
        <f>TypeListTemplate!M80</f>
        <v>0</v>
      </c>
      <c r="N80" s="93">
        <f>TypeListTemplate!N80</f>
        <v>0</v>
      </c>
      <c r="O80" s="93">
        <f>TypeListTemplate!O80</f>
        <v>0</v>
      </c>
      <c r="P80" s="93">
        <f>TypeListTemplate!P80</f>
        <v>0</v>
      </c>
      <c r="Q80" s="93">
        <f>TypeListTemplate!Q80</f>
        <v>0</v>
      </c>
      <c r="R80" s="93"/>
      <c r="S80" s="93"/>
      <c r="T80" s="93"/>
      <c r="U80" s="93"/>
      <c r="V80" s="93"/>
      <c r="W80" s="93"/>
      <c r="X80" s="93"/>
      <c r="Y80" s="93"/>
    </row>
    <row r="81" spans="1:25" x14ac:dyDescent="0.2">
      <c r="A81" s="117">
        <f>TypeListTemplate!A81</f>
        <v>0</v>
      </c>
      <c r="B81" s="30">
        <f>TypeListTemplate!B81</f>
        <v>0</v>
      </c>
      <c r="C81" s="125">
        <f>TypeListTemplate!C81</f>
        <v>0</v>
      </c>
      <c r="D81" s="93">
        <f>TypeListTemplate!D81</f>
        <v>0</v>
      </c>
      <c r="E81" s="93">
        <f>TypeListTemplate!E81</f>
        <v>0</v>
      </c>
      <c r="F81" s="93">
        <f>TypeListTemplate!F81</f>
        <v>0</v>
      </c>
      <c r="G81" s="93">
        <f>TypeListTemplate!G81</f>
        <v>0</v>
      </c>
      <c r="H81" s="95">
        <f>TypeListTemplate!H81</f>
        <v>0</v>
      </c>
      <c r="I81" s="93">
        <f>TypeListTemplate!I81</f>
        <v>0</v>
      </c>
      <c r="J81" s="93">
        <f>TypeListTemplate!J81</f>
        <v>0</v>
      </c>
      <c r="K81" s="93">
        <f>TypeListTemplate!K81</f>
        <v>0</v>
      </c>
      <c r="L81" s="93">
        <f>TypeListTemplate!L81</f>
        <v>0</v>
      </c>
      <c r="M81" s="93">
        <f>TypeListTemplate!M81</f>
        <v>0</v>
      </c>
      <c r="N81" s="93">
        <f>TypeListTemplate!N81</f>
        <v>0</v>
      </c>
      <c r="O81" s="93">
        <f>TypeListTemplate!O81</f>
        <v>0</v>
      </c>
      <c r="P81" s="93">
        <f>TypeListTemplate!P81</f>
        <v>0</v>
      </c>
      <c r="Q81" s="93">
        <f>TypeListTemplate!Q81</f>
        <v>0</v>
      </c>
      <c r="R81" s="93"/>
      <c r="S81" s="93"/>
      <c r="T81" s="93"/>
      <c r="U81" s="93"/>
      <c r="V81" s="93"/>
      <c r="W81" s="93"/>
      <c r="X81" s="93"/>
      <c r="Y81" s="93"/>
    </row>
    <row r="82" spans="1:25" x14ac:dyDescent="0.2">
      <c r="A82" s="117">
        <f>TypeListTemplate!A82</f>
        <v>0</v>
      </c>
      <c r="B82" s="30">
        <f>TypeListTemplate!B82</f>
        <v>0</v>
      </c>
      <c r="C82" s="125">
        <f>TypeListTemplate!C82</f>
        <v>0</v>
      </c>
      <c r="D82" s="93">
        <f>TypeListTemplate!D82</f>
        <v>0</v>
      </c>
      <c r="E82" s="93">
        <f>TypeListTemplate!E82</f>
        <v>0</v>
      </c>
      <c r="F82" s="93">
        <f>TypeListTemplate!F82</f>
        <v>0</v>
      </c>
      <c r="G82" s="93">
        <f>TypeListTemplate!G82</f>
        <v>0</v>
      </c>
      <c r="H82" s="95">
        <f>TypeListTemplate!H82</f>
        <v>0</v>
      </c>
      <c r="I82" s="93">
        <f>TypeListTemplate!I82</f>
        <v>0</v>
      </c>
      <c r="J82" s="93">
        <f>TypeListTemplate!J82</f>
        <v>0</v>
      </c>
      <c r="K82" s="93">
        <f>TypeListTemplate!K82</f>
        <v>0</v>
      </c>
      <c r="L82" s="93">
        <f>TypeListTemplate!L82</f>
        <v>0</v>
      </c>
      <c r="M82" s="93">
        <f>TypeListTemplate!M82</f>
        <v>0</v>
      </c>
      <c r="N82" s="93">
        <f>TypeListTemplate!N82</f>
        <v>0</v>
      </c>
      <c r="O82" s="93">
        <f>TypeListTemplate!O82</f>
        <v>0</v>
      </c>
      <c r="P82" s="93">
        <f>TypeListTemplate!P82</f>
        <v>0</v>
      </c>
      <c r="Q82" s="93">
        <f>TypeListTemplate!Q82</f>
        <v>0</v>
      </c>
      <c r="R82" s="93"/>
      <c r="S82" s="93"/>
      <c r="T82" s="93"/>
      <c r="U82" s="93"/>
      <c r="V82" s="93"/>
      <c r="W82" s="93"/>
      <c r="X82" s="93"/>
      <c r="Y82" s="93"/>
    </row>
    <row r="83" spans="1:25" x14ac:dyDescent="0.2">
      <c r="A83" s="117">
        <f>TypeListTemplate!A83</f>
        <v>0</v>
      </c>
      <c r="B83" s="30">
        <f>TypeListTemplate!B83</f>
        <v>0</v>
      </c>
      <c r="C83" s="125">
        <f>TypeListTemplate!C83</f>
        <v>0</v>
      </c>
      <c r="D83" s="93">
        <f>TypeListTemplate!D83</f>
        <v>0</v>
      </c>
      <c r="E83" s="93">
        <f>TypeListTemplate!E83</f>
        <v>0</v>
      </c>
      <c r="F83" s="93">
        <f>TypeListTemplate!F83</f>
        <v>0</v>
      </c>
      <c r="G83" s="93">
        <f>TypeListTemplate!G83</f>
        <v>0</v>
      </c>
      <c r="H83" s="95">
        <f>TypeListTemplate!H83</f>
        <v>0</v>
      </c>
      <c r="I83" s="93">
        <f>TypeListTemplate!I83</f>
        <v>0</v>
      </c>
      <c r="J83" s="93">
        <f>TypeListTemplate!J83</f>
        <v>0</v>
      </c>
      <c r="K83" s="93">
        <f>TypeListTemplate!K83</f>
        <v>0</v>
      </c>
      <c r="L83" s="93">
        <f>TypeListTemplate!L83</f>
        <v>0</v>
      </c>
      <c r="M83" s="93">
        <f>TypeListTemplate!M83</f>
        <v>0</v>
      </c>
      <c r="N83" s="93">
        <f>TypeListTemplate!N83</f>
        <v>0</v>
      </c>
      <c r="O83" s="93">
        <f>TypeListTemplate!O83</f>
        <v>0</v>
      </c>
      <c r="P83" s="93">
        <f>TypeListTemplate!P83</f>
        <v>0</v>
      </c>
      <c r="Q83" s="93">
        <f>TypeListTemplate!Q83</f>
        <v>0</v>
      </c>
      <c r="R83" s="93"/>
      <c r="S83" s="93"/>
      <c r="T83" s="93"/>
      <c r="U83" s="93"/>
      <c r="V83" s="93"/>
      <c r="W83" s="93"/>
      <c r="X83" s="93"/>
      <c r="Y83" s="93"/>
    </row>
    <row r="84" spans="1:25" x14ac:dyDescent="0.2">
      <c r="A84" s="117">
        <f>TypeListTemplate!A84</f>
        <v>0</v>
      </c>
      <c r="B84" s="30">
        <f>TypeListTemplate!B84</f>
        <v>0</v>
      </c>
      <c r="C84" s="125">
        <f>TypeListTemplate!C84</f>
        <v>0</v>
      </c>
      <c r="D84" s="93">
        <f>TypeListTemplate!D84</f>
        <v>0</v>
      </c>
      <c r="E84" s="93">
        <f>TypeListTemplate!E84</f>
        <v>0</v>
      </c>
      <c r="F84" s="93">
        <f>TypeListTemplate!F84</f>
        <v>0</v>
      </c>
      <c r="G84" s="93">
        <f>TypeListTemplate!G84</f>
        <v>0</v>
      </c>
      <c r="H84" s="95">
        <f>TypeListTemplate!H84</f>
        <v>0</v>
      </c>
      <c r="I84" s="93">
        <f>TypeListTemplate!I84</f>
        <v>0</v>
      </c>
      <c r="J84" s="93">
        <f>TypeListTemplate!J84</f>
        <v>0</v>
      </c>
      <c r="K84" s="93">
        <f>TypeListTemplate!K84</f>
        <v>0</v>
      </c>
      <c r="L84" s="93">
        <f>TypeListTemplate!L84</f>
        <v>0</v>
      </c>
      <c r="M84" s="93">
        <f>TypeListTemplate!M84</f>
        <v>0</v>
      </c>
      <c r="N84" s="93">
        <f>TypeListTemplate!N84</f>
        <v>0</v>
      </c>
      <c r="O84" s="93">
        <f>TypeListTemplate!O84</f>
        <v>0</v>
      </c>
      <c r="P84" s="93">
        <f>TypeListTemplate!P84</f>
        <v>0</v>
      </c>
      <c r="Q84" s="93">
        <f>TypeListTemplate!Q84</f>
        <v>0</v>
      </c>
      <c r="R84" s="93"/>
      <c r="S84" s="93"/>
      <c r="T84" s="93"/>
      <c r="U84" s="93"/>
      <c r="V84" s="93"/>
      <c r="W84" s="93"/>
      <c r="X84" s="93"/>
      <c r="Y84" s="93"/>
    </row>
    <row r="85" spans="1:25" x14ac:dyDescent="0.2">
      <c r="A85" s="117">
        <f>TypeListTemplate!A85</f>
        <v>0</v>
      </c>
      <c r="B85" s="30">
        <f>TypeListTemplate!B85</f>
        <v>0</v>
      </c>
      <c r="C85" s="125">
        <f>TypeListTemplate!C85</f>
        <v>0</v>
      </c>
      <c r="D85" s="93">
        <f>TypeListTemplate!D85</f>
        <v>0</v>
      </c>
      <c r="E85" s="93">
        <f>TypeListTemplate!E85</f>
        <v>0</v>
      </c>
      <c r="F85" s="93">
        <f>TypeListTemplate!F85</f>
        <v>0</v>
      </c>
      <c r="G85" s="93">
        <f>TypeListTemplate!G85</f>
        <v>0</v>
      </c>
      <c r="H85" s="95">
        <f>TypeListTemplate!H85</f>
        <v>0</v>
      </c>
      <c r="I85" s="93">
        <f>TypeListTemplate!I85</f>
        <v>0</v>
      </c>
      <c r="J85" s="93">
        <f>TypeListTemplate!J85</f>
        <v>0</v>
      </c>
      <c r="K85" s="93">
        <f>TypeListTemplate!K85</f>
        <v>0</v>
      </c>
      <c r="L85" s="93">
        <f>TypeListTemplate!L85</f>
        <v>0</v>
      </c>
      <c r="M85" s="93">
        <f>TypeListTemplate!M85</f>
        <v>0</v>
      </c>
      <c r="N85" s="93">
        <f>TypeListTemplate!N85</f>
        <v>0</v>
      </c>
      <c r="O85" s="93">
        <f>TypeListTemplate!O85</f>
        <v>0</v>
      </c>
      <c r="P85" s="93">
        <f>TypeListTemplate!P85</f>
        <v>0</v>
      </c>
      <c r="Q85" s="93">
        <f>TypeListTemplate!Q85</f>
        <v>0</v>
      </c>
      <c r="R85" s="93"/>
      <c r="S85" s="93"/>
      <c r="T85" s="93"/>
      <c r="U85" s="93"/>
      <c r="V85" s="93"/>
      <c r="W85" s="93"/>
      <c r="X85" s="93"/>
      <c r="Y85" s="93"/>
    </row>
    <row r="86" spans="1:25" x14ac:dyDescent="0.2">
      <c r="A86" s="117">
        <f>TypeListTemplate!A86</f>
        <v>0</v>
      </c>
      <c r="B86" s="30">
        <f>TypeListTemplate!B86</f>
        <v>0</v>
      </c>
      <c r="C86" s="125">
        <f>TypeListTemplate!C86</f>
        <v>0</v>
      </c>
      <c r="D86" s="93">
        <f>TypeListTemplate!D86</f>
        <v>0</v>
      </c>
      <c r="E86" s="93">
        <f>TypeListTemplate!E86</f>
        <v>0</v>
      </c>
      <c r="F86" s="93">
        <f>TypeListTemplate!F86</f>
        <v>0</v>
      </c>
      <c r="G86" s="93">
        <f>TypeListTemplate!G86</f>
        <v>0</v>
      </c>
      <c r="H86" s="95">
        <f>TypeListTemplate!H86</f>
        <v>0</v>
      </c>
      <c r="I86" s="93">
        <f>TypeListTemplate!I86</f>
        <v>0</v>
      </c>
      <c r="J86" s="93">
        <f>TypeListTemplate!J86</f>
        <v>0</v>
      </c>
      <c r="K86" s="93">
        <f>TypeListTemplate!K86</f>
        <v>0</v>
      </c>
      <c r="L86" s="93">
        <f>TypeListTemplate!L86</f>
        <v>0</v>
      </c>
      <c r="M86" s="93">
        <f>TypeListTemplate!M86</f>
        <v>0</v>
      </c>
      <c r="N86" s="93">
        <f>TypeListTemplate!N86</f>
        <v>0</v>
      </c>
      <c r="O86" s="93">
        <f>TypeListTemplate!O86</f>
        <v>0</v>
      </c>
      <c r="P86" s="93">
        <f>TypeListTemplate!P86</f>
        <v>0</v>
      </c>
      <c r="Q86" s="93">
        <f>TypeListTemplate!Q86</f>
        <v>0</v>
      </c>
      <c r="R86" s="93"/>
      <c r="S86" s="93"/>
      <c r="T86" s="93"/>
      <c r="U86" s="93"/>
      <c r="V86" s="93"/>
      <c r="W86" s="93"/>
      <c r="X86" s="93"/>
      <c r="Y86" s="93"/>
    </row>
    <row r="87" spans="1:25" x14ac:dyDescent="0.2">
      <c r="A87" s="117">
        <f>TypeListTemplate!A87</f>
        <v>0</v>
      </c>
      <c r="B87" s="30">
        <f>TypeListTemplate!B87</f>
        <v>0</v>
      </c>
      <c r="C87" s="125">
        <f>TypeListTemplate!C87</f>
        <v>0</v>
      </c>
      <c r="D87" s="93">
        <f>TypeListTemplate!D87</f>
        <v>0</v>
      </c>
      <c r="E87" s="93">
        <f>TypeListTemplate!E87</f>
        <v>0</v>
      </c>
      <c r="F87" s="93">
        <f>TypeListTemplate!F87</f>
        <v>0</v>
      </c>
      <c r="G87" s="93">
        <f>TypeListTemplate!G87</f>
        <v>0</v>
      </c>
      <c r="H87" s="95">
        <f>TypeListTemplate!H87</f>
        <v>0</v>
      </c>
      <c r="I87" s="93">
        <f>TypeListTemplate!I87</f>
        <v>0</v>
      </c>
      <c r="J87" s="93">
        <f>TypeListTemplate!J87</f>
        <v>0</v>
      </c>
      <c r="K87" s="93">
        <f>TypeListTemplate!K87</f>
        <v>0</v>
      </c>
      <c r="L87" s="93">
        <f>TypeListTemplate!L87</f>
        <v>0</v>
      </c>
      <c r="M87" s="93">
        <f>TypeListTemplate!M87</f>
        <v>0</v>
      </c>
      <c r="N87" s="93">
        <f>TypeListTemplate!N87</f>
        <v>0</v>
      </c>
      <c r="O87" s="93">
        <f>TypeListTemplate!O87</f>
        <v>0</v>
      </c>
      <c r="P87" s="93">
        <f>TypeListTemplate!P87</f>
        <v>0</v>
      </c>
      <c r="Q87" s="93">
        <f>TypeListTemplate!Q87</f>
        <v>0</v>
      </c>
      <c r="R87" s="93"/>
      <c r="S87" s="93"/>
      <c r="T87" s="93"/>
      <c r="U87" s="93"/>
      <c r="V87" s="93"/>
      <c r="W87" s="93"/>
      <c r="X87" s="93"/>
      <c r="Y87" s="93"/>
    </row>
    <row r="88" spans="1:25" x14ac:dyDescent="0.2">
      <c r="A88" s="117">
        <f>TypeListTemplate!A88</f>
        <v>0</v>
      </c>
      <c r="B88" s="30">
        <f>TypeListTemplate!B88</f>
        <v>0</v>
      </c>
      <c r="C88" s="125">
        <f>TypeListTemplate!C88</f>
        <v>0</v>
      </c>
      <c r="D88" s="93">
        <f>TypeListTemplate!D88</f>
        <v>0</v>
      </c>
      <c r="E88" s="93">
        <f>TypeListTemplate!E88</f>
        <v>0</v>
      </c>
      <c r="F88" s="93">
        <f>TypeListTemplate!F88</f>
        <v>0</v>
      </c>
      <c r="G88" s="93">
        <f>TypeListTemplate!G88</f>
        <v>0</v>
      </c>
      <c r="H88" s="95">
        <f>TypeListTemplate!H88</f>
        <v>0</v>
      </c>
      <c r="I88" s="93">
        <f>TypeListTemplate!I88</f>
        <v>0</v>
      </c>
      <c r="J88" s="93">
        <f>TypeListTemplate!J88</f>
        <v>0</v>
      </c>
      <c r="K88" s="93">
        <f>TypeListTemplate!K88</f>
        <v>0</v>
      </c>
      <c r="L88" s="93">
        <f>TypeListTemplate!L88</f>
        <v>0</v>
      </c>
      <c r="M88" s="93">
        <f>TypeListTemplate!M88</f>
        <v>0</v>
      </c>
      <c r="N88" s="93">
        <f>TypeListTemplate!N88</f>
        <v>0</v>
      </c>
      <c r="O88" s="93">
        <f>TypeListTemplate!O88</f>
        <v>0</v>
      </c>
      <c r="P88" s="93">
        <f>TypeListTemplate!P88</f>
        <v>0</v>
      </c>
      <c r="Q88" s="93">
        <f>TypeListTemplate!Q88</f>
        <v>0</v>
      </c>
      <c r="R88" s="93"/>
      <c r="S88" s="93"/>
      <c r="T88" s="93"/>
      <c r="U88" s="93"/>
      <c r="V88" s="93"/>
      <c r="W88" s="93"/>
      <c r="X88" s="93"/>
      <c r="Y88" s="93"/>
    </row>
    <row r="89" spans="1:25" x14ac:dyDescent="0.2">
      <c r="A89" s="117">
        <f>TypeListTemplate!A89</f>
        <v>0</v>
      </c>
      <c r="B89" s="30">
        <f>TypeListTemplate!B89</f>
        <v>0</v>
      </c>
      <c r="C89" s="125">
        <f>TypeListTemplate!C89</f>
        <v>0</v>
      </c>
      <c r="D89" s="93">
        <f>TypeListTemplate!D89</f>
        <v>0</v>
      </c>
      <c r="E89" s="93">
        <f>TypeListTemplate!E89</f>
        <v>0</v>
      </c>
      <c r="F89" s="93">
        <f>TypeListTemplate!F89</f>
        <v>0</v>
      </c>
      <c r="G89" s="93">
        <f>TypeListTemplate!G89</f>
        <v>0</v>
      </c>
      <c r="H89" s="95">
        <f>TypeListTemplate!H89</f>
        <v>0</v>
      </c>
      <c r="I89" s="93">
        <f>TypeListTemplate!I89</f>
        <v>0</v>
      </c>
      <c r="J89" s="93">
        <f>TypeListTemplate!J89</f>
        <v>0</v>
      </c>
      <c r="K89" s="93">
        <f>TypeListTemplate!K89</f>
        <v>0</v>
      </c>
      <c r="L89" s="93">
        <f>TypeListTemplate!L89</f>
        <v>0</v>
      </c>
      <c r="M89" s="93">
        <f>TypeListTemplate!M89</f>
        <v>0</v>
      </c>
      <c r="N89" s="93">
        <f>TypeListTemplate!N89</f>
        <v>0</v>
      </c>
      <c r="O89" s="93">
        <f>TypeListTemplate!O89</f>
        <v>0</v>
      </c>
      <c r="P89" s="93">
        <f>TypeListTemplate!P89</f>
        <v>0</v>
      </c>
      <c r="Q89" s="93">
        <f>TypeListTemplate!Q89</f>
        <v>0</v>
      </c>
      <c r="R89" s="93"/>
      <c r="S89" s="93"/>
      <c r="T89" s="93"/>
      <c r="U89" s="93"/>
      <c r="V89" s="93"/>
      <c r="W89" s="93"/>
      <c r="X89" s="93"/>
      <c r="Y89" s="93"/>
    </row>
    <row r="90" spans="1:25" x14ac:dyDescent="0.2">
      <c r="A90" s="117">
        <f>TypeListTemplate!A90</f>
        <v>0</v>
      </c>
      <c r="B90" s="30">
        <f>TypeListTemplate!B90</f>
        <v>0</v>
      </c>
      <c r="C90" s="125">
        <f>TypeListTemplate!C90</f>
        <v>0</v>
      </c>
      <c r="D90" s="93">
        <f>TypeListTemplate!D90</f>
        <v>0</v>
      </c>
      <c r="E90" s="93">
        <f>TypeListTemplate!E90</f>
        <v>0</v>
      </c>
      <c r="F90" s="93">
        <f>TypeListTemplate!F90</f>
        <v>0</v>
      </c>
      <c r="G90" s="93">
        <f>TypeListTemplate!G90</f>
        <v>0</v>
      </c>
      <c r="H90" s="95">
        <f>TypeListTemplate!H90</f>
        <v>0</v>
      </c>
      <c r="I90" s="93">
        <f>TypeListTemplate!I90</f>
        <v>0</v>
      </c>
      <c r="J90" s="93">
        <f>TypeListTemplate!J90</f>
        <v>0</v>
      </c>
      <c r="K90" s="93">
        <f>TypeListTemplate!K90</f>
        <v>0</v>
      </c>
      <c r="L90" s="93">
        <f>TypeListTemplate!L90</f>
        <v>0</v>
      </c>
      <c r="M90" s="93">
        <f>TypeListTemplate!M90</f>
        <v>0</v>
      </c>
      <c r="N90" s="93">
        <f>TypeListTemplate!N90</f>
        <v>0</v>
      </c>
      <c r="O90" s="93">
        <f>TypeListTemplate!O90</f>
        <v>0</v>
      </c>
      <c r="P90" s="93">
        <f>TypeListTemplate!P90</f>
        <v>0</v>
      </c>
      <c r="Q90" s="93">
        <f>TypeListTemplate!Q90</f>
        <v>0</v>
      </c>
      <c r="R90" s="93"/>
      <c r="S90" s="93"/>
      <c r="T90" s="93"/>
      <c r="U90" s="93"/>
      <c r="V90" s="93"/>
      <c r="W90" s="93"/>
      <c r="X90" s="93"/>
      <c r="Y90" s="93"/>
    </row>
    <row r="91" spans="1:25" x14ac:dyDescent="0.2">
      <c r="A91" s="117">
        <f>TypeListTemplate!A91</f>
        <v>0</v>
      </c>
      <c r="B91" s="30">
        <f>TypeListTemplate!B91</f>
        <v>0</v>
      </c>
      <c r="C91" s="125">
        <f>TypeListTemplate!C91</f>
        <v>0</v>
      </c>
      <c r="D91" s="93">
        <f>TypeListTemplate!D91</f>
        <v>0</v>
      </c>
      <c r="E91" s="93">
        <f>TypeListTemplate!E91</f>
        <v>0</v>
      </c>
      <c r="F91" s="93">
        <f>TypeListTemplate!F91</f>
        <v>0</v>
      </c>
      <c r="G91" s="93">
        <f>TypeListTemplate!G91</f>
        <v>0</v>
      </c>
      <c r="H91" s="95">
        <f>TypeListTemplate!H91</f>
        <v>0</v>
      </c>
      <c r="I91" s="93">
        <f>TypeListTemplate!I91</f>
        <v>0</v>
      </c>
      <c r="J91" s="93">
        <f>TypeListTemplate!J91</f>
        <v>0</v>
      </c>
      <c r="K91" s="93">
        <f>TypeListTemplate!K91</f>
        <v>0</v>
      </c>
      <c r="L91" s="93">
        <f>TypeListTemplate!L91</f>
        <v>0</v>
      </c>
      <c r="M91" s="93">
        <f>TypeListTemplate!M91</f>
        <v>0</v>
      </c>
      <c r="N91" s="93">
        <f>TypeListTemplate!N91</f>
        <v>0</v>
      </c>
      <c r="O91" s="93">
        <f>TypeListTemplate!O91</f>
        <v>0</v>
      </c>
      <c r="P91" s="93">
        <f>TypeListTemplate!P91</f>
        <v>0</v>
      </c>
      <c r="Q91" s="93">
        <f>TypeListTemplate!Q91</f>
        <v>0</v>
      </c>
      <c r="R91" s="93"/>
      <c r="S91" s="93"/>
      <c r="T91" s="93"/>
      <c r="U91" s="93"/>
      <c r="V91" s="93"/>
      <c r="W91" s="93"/>
      <c r="X91" s="93"/>
      <c r="Y91" s="93"/>
    </row>
    <row r="92" spans="1:25" x14ac:dyDescent="0.2">
      <c r="A92" s="117">
        <f>TypeListTemplate!A92</f>
        <v>0</v>
      </c>
      <c r="B92" s="30">
        <f>TypeListTemplate!B92</f>
        <v>0</v>
      </c>
      <c r="C92" s="125">
        <f>TypeListTemplate!C92</f>
        <v>0</v>
      </c>
      <c r="D92" s="93">
        <f>TypeListTemplate!D92</f>
        <v>0</v>
      </c>
      <c r="E92" s="93">
        <f>TypeListTemplate!E92</f>
        <v>0</v>
      </c>
      <c r="F92" s="93">
        <f>TypeListTemplate!F92</f>
        <v>0</v>
      </c>
      <c r="G92" s="93">
        <f>TypeListTemplate!G92</f>
        <v>0</v>
      </c>
      <c r="H92" s="95">
        <f>TypeListTemplate!H92</f>
        <v>0</v>
      </c>
      <c r="I92" s="93">
        <f>TypeListTemplate!I92</f>
        <v>0</v>
      </c>
      <c r="J92" s="93">
        <f>TypeListTemplate!J92</f>
        <v>0</v>
      </c>
      <c r="K92" s="93">
        <f>TypeListTemplate!K92</f>
        <v>0</v>
      </c>
      <c r="L92" s="93">
        <f>TypeListTemplate!L92</f>
        <v>0</v>
      </c>
      <c r="M92" s="93">
        <f>TypeListTemplate!M92</f>
        <v>0</v>
      </c>
      <c r="N92" s="93">
        <f>TypeListTemplate!N92</f>
        <v>0</v>
      </c>
      <c r="O92" s="93">
        <f>TypeListTemplate!O92</f>
        <v>0</v>
      </c>
      <c r="P92" s="93">
        <f>TypeListTemplate!P92</f>
        <v>0</v>
      </c>
      <c r="Q92" s="93">
        <f>TypeListTemplate!Q92</f>
        <v>0</v>
      </c>
      <c r="R92" s="93"/>
      <c r="S92" s="93"/>
      <c r="T92" s="93"/>
      <c r="U92" s="93"/>
      <c r="V92" s="93"/>
      <c r="W92" s="93"/>
      <c r="X92" s="93"/>
      <c r="Y92" s="93"/>
    </row>
    <row r="93" spans="1:25" x14ac:dyDescent="0.2">
      <c r="A93" s="117">
        <f>TypeListTemplate!A93</f>
        <v>0</v>
      </c>
      <c r="B93" s="30">
        <f>TypeListTemplate!B93</f>
        <v>0</v>
      </c>
      <c r="C93" s="125">
        <f>TypeListTemplate!C93</f>
        <v>0</v>
      </c>
      <c r="D93" s="93">
        <f>TypeListTemplate!D93</f>
        <v>0</v>
      </c>
      <c r="E93" s="93">
        <f>TypeListTemplate!E93</f>
        <v>0</v>
      </c>
      <c r="F93" s="93">
        <f>TypeListTemplate!F93</f>
        <v>0</v>
      </c>
      <c r="G93" s="93">
        <f>TypeListTemplate!G93</f>
        <v>0</v>
      </c>
      <c r="H93" s="95">
        <f>TypeListTemplate!H93</f>
        <v>0</v>
      </c>
      <c r="I93" s="93">
        <f>TypeListTemplate!I93</f>
        <v>0</v>
      </c>
      <c r="J93" s="93">
        <f>TypeListTemplate!J93</f>
        <v>0</v>
      </c>
      <c r="K93" s="93">
        <f>TypeListTemplate!K93</f>
        <v>0</v>
      </c>
      <c r="L93" s="93">
        <f>TypeListTemplate!L93</f>
        <v>0</v>
      </c>
      <c r="M93" s="93">
        <f>TypeListTemplate!M93</f>
        <v>0</v>
      </c>
      <c r="N93" s="93">
        <f>TypeListTemplate!N93</f>
        <v>0</v>
      </c>
      <c r="O93" s="93">
        <f>TypeListTemplate!O93</f>
        <v>0</v>
      </c>
      <c r="P93" s="93">
        <f>TypeListTemplate!P93</f>
        <v>0</v>
      </c>
      <c r="Q93" s="93">
        <f>TypeListTemplate!Q93</f>
        <v>0</v>
      </c>
      <c r="R93" s="93"/>
      <c r="S93" s="93"/>
      <c r="T93" s="93"/>
      <c r="U93" s="93"/>
      <c r="V93" s="93"/>
      <c r="W93" s="93"/>
      <c r="X93" s="93"/>
      <c r="Y93" s="93"/>
    </row>
    <row r="94" spans="1:25" x14ac:dyDescent="0.2">
      <c r="A94" s="117">
        <f>TypeListTemplate!A94</f>
        <v>0</v>
      </c>
      <c r="B94" s="30">
        <f>TypeListTemplate!B94</f>
        <v>0</v>
      </c>
      <c r="C94" s="125">
        <f>TypeListTemplate!C94</f>
        <v>0</v>
      </c>
      <c r="D94" s="93">
        <f>TypeListTemplate!D94</f>
        <v>0</v>
      </c>
      <c r="E94" s="93">
        <f>TypeListTemplate!E94</f>
        <v>0</v>
      </c>
      <c r="F94" s="93">
        <f>TypeListTemplate!F94</f>
        <v>0</v>
      </c>
      <c r="G94" s="93">
        <f>TypeListTemplate!G94</f>
        <v>0</v>
      </c>
      <c r="H94" s="95">
        <f>TypeListTemplate!H94</f>
        <v>0</v>
      </c>
      <c r="I94" s="93">
        <f>TypeListTemplate!I94</f>
        <v>0</v>
      </c>
      <c r="J94" s="93">
        <f>TypeListTemplate!J94</f>
        <v>0</v>
      </c>
      <c r="K94" s="93">
        <f>TypeListTemplate!K94</f>
        <v>0</v>
      </c>
      <c r="L94" s="93">
        <f>TypeListTemplate!L94</f>
        <v>0</v>
      </c>
      <c r="M94" s="93">
        <f>TypeListTemplate!M94</f>
        <v>0</v>
      </c>
      <c r="N94" s="93">
        <f>TypeListTemplate!N94</f>
        <v>0</v>
      </c>
      <c r="O94" s="93">
        <f>TypeListTemplate!O94</f>
        <v>0</v>
      </c>
      <c r="P94" s="93">
        <f>TypeListTemplate!P94</f>
        <v>0</v>
      </c>
      <c r="Q94" s="93">
        <f>TypeListTemplate!Q94</f>
        <v>0</v>
      </c>
      <c r="R94" s="93"/>
      <c r="S94" s="93"/>
      <c r="T94" s="93"/>
      <c r="U94" s="93"/>
      <c r="V94" s="93"/>
      <c r="W94" s="93"/>
      <c r="X94" s="93"/>
      <c r="Y94" s="93"/>
    </row>
    <row r="95" spans="1:25" x14ac:dyDescent="0.2">
      <c r="A95" s="117">
        <f>TypeListTemplate!A95</f>
        <v>0</v>
      </c>
      <c r="B95" s="30">
        <f>TypeListTemplate!B95</f>
        <v>0</v>
      </c>
      <c r="C95" s="125">
        <f>TypeListTemplate!C95</f>
        <v>0</v>
      </c>
      <c r="D95" s="93">
        <f>TypeListTemplate!D95</f>
        <v>0</v>
      </c>
      <c r="E95" s="93">
        <f>TypeListTemplate!E95</f>
        <v>0</v>
      </c>
      <c r="F95" s="93">
        <f>TypeListTemplate!F95</f>
        <v>0</v>
      </c>
      <c r="G95" s="93">
        <f>TypeListTemplate!G95</f>
        <v>0</v>
      </c>
      <c r="H95" s="95">
        <f>TypeListTemplate!H95</f>
        <v>0</v>
      </c>
      <c r="I95" s="93">
        <f>TypeListTemplate!I95</f>
        <v>0</v>
      </c>
      <c r="J95" s="93">
        <f>TypeListTemplate!J95</f>
        <v>0</v>
      </c>
      <c r="K95" s="93">
        <f>TypeListTemplate!K95</f>
        <v>0</v>
      </c>
      <c r="L95" s="93">
        <f>TypeListTemplate!L95</f>
        <v>0</v>
      </c>
      <c r="M95" s="93">
        <f>TypeListTemplate!M95</f>
        <v>0</v>
      </c>
      <c r="N95" s="93">
        <f>TypeListTemplate!N95</f>
        <v>0</v>
      </c>
      <c r="O95" s="93">
        <f>TypeListTemplate!O95</f>
        <v>0</v>
      </c>
      <c r="P95" s="93">
        <f>TypeListTemplate!P95</f>
        <v>0</v>
      </c>
      <c r="Q95" s="93">
        <f>TypeListTemplate!Q95</f>
        <v>0</v>
      </c>
      <c r="R95" s="93"/>
      <c r="S95" s="93"/>
      <c r="T95" s="93"/>
      <c r="U95" s="93"/>
      <c r="V95" s="93"/>
      <c r="W95" s="93"/>
      <c r="X95" s="93"/>
      <c r="Y95" s="93"/>
    </row>
  </sheetData>
  <pageMargins left="0.75" right="0.75" top="1" bottom="1" header="0.5" footer="0.5"/>
  <pageSetup paperSize="8" scale="59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AA95"/>
  <sheetViews>
    <sheetView workbookViewId="0">
      <selection activeCell="F37" sqref="F37"/>
    </sheetView>
  </sheetViews>
  <sheetFormatPr defaultRowHeight="12.75" x14ac:dyDescent="0.2"/>
  <cols>
    <col min="1" max="1" width="15" style="127" bestFit="1" customWidth="1"/>
    <col min="2" max="2" width="10" style="38" bestFit="1" customWidth="1"/>
    <col min="3" max="3" width="11" style="115" customWidth="1"/>
    <col min="4" max="7" width="9.140625" style="69"/>
    <col min="8" max="8" width="9.140625" style="72"/>
    <col min="9" max="256" width="9.140625" style="69"/>
    <col min="257" max="257" width="15" style="69" bestFit="1" customWidth="1"/>
    <col min="258" max="258" width="9.140625" style="69"/>
    <col min="259" max="259" width="11" style="69" customWidth="1"/>
    <col min="260" max="512" width="9.140625" style="69"/>
    <col min="513" max="513" width="15" style="69" bestFit="1" customWidth="1"/>
    <col min="514" max="514" width="9.140625" style="69"/>
    <col min="515" max="515" width="11" style="69" customWidth="1"/>
    <col min="516" max="768" width="9.140625" style="69"/>
    <col min="769" max="769" width="15" style="69" bestFit="1" customWidth="1"/>
    <col min="770" max="770" width="9.140625" style="69"/>
    <col min="771" max="771" width="11" style="69" customWidth="1"/>
    <col min="772" max="1024" width="9.140625" style="69"/>
    <col min="1025" max="1025" width="15" style="69" bestFit="1" customWidth="1"/>
    <col min="1026" max="1026" width="9.140625" style="69"/>
    <col min="1027" max="1027" width="11" style="69" customWidth="1"/>
    <col min="1028" max="1280" width="9.140625" style="69"/>
    <col min="1281" max="1281" width="15" style="69" bestFit="1" customWidth="1"/>
    <col min="1282" max="1282" width="9.140625" style="69"/>
    <col min="1283" max="1283" width="11" style="69" customWidth="1"/>
    <col min="1284" max="1536" width="9.140625" style="69"/>
    <col min="1537" max="1537" width="15" style="69" bestFit="1" customWidth="1"/>
    <col min="1538" max="1538" width="9.140625" style="69"/>
    <col min="1539" max="1539" width="11" style="69" customWidth="1"/>
    <col min="1540" max="1792" width="9.140625" style="69"/>
    <col min="1793" max="1793" width="15" style="69" bestFit="1" customWidth="1"/>
    <col min="1794" max="1794" width="9.140625" style="69"/>
    <col min="1795" max="1795" width="11" style="69" customWidth="1"/>
    <col min="1796" max="2048" width="9.140625" style="69"/>
    <col min="2049" max="2049" width="15" style="69" bestFit="1" customWidth="1"/>
    <col min="2050" max="2050" width="9.140625" style="69"/>
    <col min="2051" max="2051" width="11" style="69" customWidth="1"/>
    <col min="2052" max="2304" width="9.140625" style="69"/>
    <col min="2305" max="2305" width="15" style="69" bestFit="1" customWidth="1"/>
    <col min="2306" max="2306" width="9.140625" style="69"/>
    <col min="2307" max="2307" width="11" style="69" customWidth="1"/>
    <col min="2308" max="2560" width="9.140625" style="69"/>
    <col min="2561" max="2561" width="15" style="69" bestFit="1" customWidth="1"/>
    <col min="2562" max="2562" width="9.140625" style="69"/>
    <col min="2563" max="2563" width="11" style="69" customWidth="1"/>
    <col min="2564" max="2816" width="9.140625" style="69"/>
    <col min="2817" max="2817" width="15" style="69" bestFit="1" customWidth="1"/>
    <col min="2818" max="2818" width="9.140625" style="69"/>
    <col min="2819" max="2819" width="11" style="69" customWidth="1"/>
    <col min="2820" max="3072" width="9.140625" style="69"/>
    <col min="3073" max="3073" width="15" style="69" bestFit="1" customWidth="1"/>
    <col min="3074" max="3074" width="9.140625" style="69"/>
    <col min="3075" max="3075" width="11" style="69" customWidth="1"/>
    <col min="3076" max="3328" width="9.140625" style="69"/>
    <col min="3329" max="3329" width="15" style="69" bestFit="1" customWidth="1"/>
    <col min="3330" max="3330" width="9.140625" style="69"/>
    <col min="3331" max="3331" width="11" style="69" customWidth="1"/>
    <col min="3332" max="3584" width="9.140625" style="69"/>
    <col min="3585" max="3585" width="15" style="69" bestFit="1" customWidth="1"/>
    <col min="3586" max="3586" width="9.140625" style="69"/>
    <col min="3587" max="3587" width="11" style="69" customWidth="1"/>
    <col min="3588" max="3840" width="9.140625" style="69"/>
    <col min="3841" max="3841" width="15" style="69" bestFit="1" customWidth="1"/>
    <col min="3842" max="3842" width="9.140625" style="69"/>
    <col min="3843" max="3843" width="11" style="69" customWidth="1"/>
    <col min="3844" max="4096" width="9.140625" style="69"/>
    <col min="4097" max="4097" width="15" style="69" bestFit="1" customWidth="1"/>
    <col min="4098" max="4098" width="9.140625" style="69"/>
    <col min="4099" max="4099" width="11" style="69" customWidth="1"/>
    <col min="4100" max="4352" width="9.140625" style="69"/>
    <col min="4353" max="4353" width="15" style="69" bestFit="1" customWidth="1"/>
    <col min="4354" max="4354" width="9.140625" style="69"/>
    <col min="4355" max="4355" width="11" style="69" customWidth="1"/>
    <col min="4356" max="4608" width="9.140625" style="69"/>
    <col min="4609" max="4609" width="15" style="69" bestFit="1" customWidth="1"/>
    <col min="4610" max="4610" width="9.140625" style="69"/>
    <col min="4611" max="4611" width="11" style="69" customWidth="1"/>
    <col min="4612" max="4864" width="9.140625" style="69"/>
    <col min="4865" max="4865" width="15" style="69" bestFit="1" customWidth="1"/>
    <col min="4866" max="4866" width="9.140625" style="69"/>
    <col min="4867" max="4867" width="11" style="69" customWidth="1"/>
    <col min="4868" max="5120" width="9.140625" style="69"/>
    <col min="5121" max="5121" width="15" style="69" bestFit="1" customWidth="1"/>
    <col min="5122" max="5122" width="9.140625" style="69"/>
    <col min="5123" max="5123" width="11" style="69" customWidth="1"/>
    <col min="5124" max="5376" width="9.140625" style="69"/>
    <col min="5377" max="5377" width="15" style="69" bestFit="1" customWidth="1"/>
    <col min="5378" max="5378" width="9.140625" style="69"/>
    <col min="5379" max="5379" width="11" style="69" customWidth="1"/>
    <col min="5380" max="5632" width="9.140625" style="69"/>
    <col min="5633" max="5633" width="15" style="69" bestFit="1" customWidth="1"/>
    <col min="5634" max="5634" width="9.140625" style="69"/>
    <col min="5635" max="5635" width="11" style="69" customWidth="1"/>
    <col min="5636" max="5888" width="9.140625" style="69"/>
    <col min="5889" max="5889" width="15" style="69" bestFit="1" customWidth="1"/>
    <col min="5890" max="5890" width="9.140625" style="69"/>
    <col min="5891" max="5891" width="11" style="69" customWidth="1"/>
    <col min="5892" max="6144" width="9.140625" style="69"/>
    <col min="6145" max="6145" width="15" style="69" bestFit="1" customWidth="1"/>
    <col min="6146" max="6146" width="9.140625" style="69"/>
    <col min="6147" max="6147" width="11" style="69" customWidth="1"/>
    <col min="6148" max="6400" width="9.140625" style="69"/>
    <col min="6401" max="6401" width="15" style="69" bestFit="1" customWidth="1"/>
    <col min="6402" max="6402" width="9.140625" style="69"/>
    <col min="6403" max="6403" width="11" style="69" customWidth="1"/>
    <col min="6404" max="6656" width="9.140625" style="69"/>
    <col min="6657" max="6657" width="15" style="69" bestFit="1" customWidth="1"/>
    <col min="6658" max="6658" width="9.140625" style="69"/>
    <col min="6659" max="6659" width="11" style="69" customWidth="1"/>
    <col min="6660" max="6912" width="9.140625" style="69"/>
    <col min="6913" max="6913" width="15" style="69" bestFit="1" customWidth="1"/>
    <col min="6914" max="6914" width="9.140625" style="69"/>
    <col min="6915" max="6915" width="11" style="69" customWidth="1"/>
    <col min="6916" max="7168" width="9.140625" style="69"/>
    <col min="7169" max="7169" width="15" style="69" bestFit="1" customWidth="1"/>
    <col min="7170" max="7170" width="9.140625" style="69"/>
    <col min="7171" max="7171" width="11" style="69" customWidth="1"/>
    <col min="7172" max="7424" width="9.140625" style="69"/>
    <col min="7425" max="7425" width="15" style="69" bestFit="1" customWidth="1"/>
    <col min="7426" max="7426" width="9.140625" style="69"/>
    <col min="7427" max="7427" width="11" style="69" customWidth="1"/>
    <col min="7428" max="7680" width="9.140625" style="69"/>
    <col min="7681" max="7681" width="15" style="69" bestFit="1" customWidth="1"/>
    <col min="7682" max="7682" width="9.140625" style="69"/>
    <col min="7683" max="7683" width="11" style="69" customWidth="1"/>
    <col min="7684" max="7936" width="9.140625" style="69"/>
    <col min="7937" max="7937" width="15" style="69" bestFit="1" customWidth="1"/>
    <col min="7938" max="7938" width="9.140625" style="69"/>
    <col min="7939" max="7939" width="11" style="69" customWidth="1"/>
    <col min="7940" max="8192" width="9.140625" style="69"/>
    <col min="8193" max="8193" width="15" style="69" bestFit="1" customWidth="1"/>
    <col min="8194" max="8194" width="9.140625" style="69"/>
    <col min="8195" max="8195" width="11" style="69" customWidth="1"/>
    <col min="8196" max="8448" width="9.140625" style="69"/>
    <col min="8449" max="8449" width="15" style="69" bestFit="1" customWidth="1"/>
    <col min="8450" max="8450" width="9.140625" style="69"/>
    <col min="8451" max="8451" width="11" style="69" customWidth="1"/>
    <col min="8452" max="8704" width="9.140625" style="69"/>
    <col min="8705" max="8705" width="15" style="69" bestFit="1" customWidth="1"/>
    <col min="8706" max="8706" width="9.140625" style="69"/>
    <col min="8707" max="8707" width="11" style="69" customWidth="1"/>
    <col min="8708" max="8960" width="9.140625" style="69"/>
    <col min="8961" max="8961" width="15" style="69" bestFit="1" customWidth="1"/>
    <col min="8962" max="8962" width="9.140625" style="69"/>
    <col min="8963" max="8963" width="11" style="69" customWidth="1"/>
    <col min="8964" max="9216" width="9.140625" style="69"/>
    <col min="9217" max="9217" width="15" style="69" bestFit="1" customWidth="1"/>
    <col min="9218" max="9218" width="9.140625" style="69"/>
    <col min="9219" max="9219" width="11" style="69" customWidth="1"/>
    <col min="9220" max="9472" width="9.140625" style="69"/>
    <col min="9473" max="9473" width="15" style="69" bestFit="1" customWidth="1"/>
    <col min="9474" max="9474" width="9.140625" style="69"/>
    <col min="9475" max="9475" width="11" style="69" customWidth="1"/>
    <col min="9476" max="9728" width="9.140625" style="69"/>
    <col min="9729" max="9729" width="15" style="69" bestFit="1" customWidth="1"/>
    <col min="9730" max="9730" width="9.140625" style="69"/>
    <col min="9731" max="9731" width="11" style="69" customWidth="1"/>
    <col min="9732" max="9984" width="9.140625" style="69"/>
    <col min="9985" max="9985" width="15" style="69" bestFit="1" customWidth="1"/>
    <col min="9986" max="9986" width="9.140625" style="69"/>
    <col min="9987" max="9987" width="11" style="69" customWidth="1"/>
    <col min="9988" max="10240" width="9.140625" style="69"/>
    <col min="10241" max="10241" width="15" style="69" bestFit="1" customWidth="1"/>
    <col min="10242" max="10242" width="9.140625" style="69"/>
    <col min="10243" max="10243" width="11" style="69" customWidth="1"/>
    <col min="10244" max="10496" width="9.140625" style="69"/>
    <col min="10497" max="10497" width="15" style="69" bestFit="1" customWidth="1"/>
    <col min="10498" max="10498" width="9.140625" style="69"/>
    <col min="10499" max="10499" width="11" style="69" customWidth="1"/>
    <col min="10500" max="10752" width="9.140625" style="69"/>
    <col min="10753" max="10753" width="15" style="69" bestFit="1" customWidth="1"/>
    <col min="10754" max="10754" width="9.140625" style="69"/>
    <col min="10755" max="10755" width="11" style="69" customWidth="1"/>
    <col min="10756" max="11008" width="9.140625" style="69"/>
    <col min="11009" max="11009" width="15" style="69" bestFit="1" customWidth="1"/>
    <col min="11010" max="11010" width="9.140625" style="69"/>
    <col min="11011" max="11011" width="11" style="69" customWidth="1"/>
    <col min="11012" max="11264" width="9.140625" style="69"/>
    <col min="11265" max="11265" width="15" style="69" bestFit="1" customWidth="1"/>
    <col min="11266" max="11266" width="9.140625" style="69"/>
    <col min="11267" max="11267" width="11" style="69" customWidth="1"/>
    <col min="11268" max="11520" width="9.140625" style="69"/>
    <col min="11521" max="11521" width="15" style="69" bestFit="1" customWidth="1"/>
    <col min="11522" max="11522" width="9.140625" style="69"/>
    <col min="11523" max="11523" width="11" style="69" customWidth="1"/>
    <col min="11524" max="11776" width="9.140625" style="69"/>
    <col min="11777" max="11777" width="15" style="69" bestFit="1" customWidth="1"/>
    <col min="11778" max="11778" width="9.140625" style="69"/>
    <col min="11779" max="11779" width="11" style="69" customWidth="1"/>
    <col min="11780" max="12032" width="9.140625" style="69"/>
    <col min="12033" max="12033" width="15" style="69" bestFit="1" customWidth="1"/>
    <col min="12034" max="12034" width="9.140625" style="69"/>
    <col min="12035" max="12035" width="11" style="69" customWidth="1"/>
    <col min="12036" max="12288" width="9.140625" style="69"/>
    <col min="12289" max="12289" width="15" style="69" bestFit="1" customWidth="1"/>
    <col min="12290" max="12290" width="9.140625" style="69"/>
    <col min="12291" max="12291" width="11" style="69" customWidth="1"/>
    <col min="12292" max="12544" width="9.140625" style="69"/>
    <col min="12545" max="12545" width="15" style="69" bestFit="1" customWidth="1"/>
    <col min="12546" max="12546" width="9.140625" style="69"/>
    <col min="12547" max="12547" width="11" style="69" customWidth="1"/>
    <col min="12548" max="12800" width="9.140625" style="69"/>
    <col min="12801" max="12801" width="15" style="69" bestFit="1" customWidth="1"/>
    <col min="12802" max="12802" width="9.140625" style="69"/>
    <col min="12803" max="12803" width="11" style="69" customWidth="1"/>
    <col min="12804" max="13056" width="9.140625" style="69"/>
    <col min="13057" max="13057" width="15" style="69" bestFit="1" customWidth="1"/>
    <col min="13058" max="13058" width="9.140625" style="69"/>
    <col min="13059" max="13059" width="11" style="69" customWidth="1"/>
    <col min="13060" max="13312" width="9.140625" style="69"/>
    <col min="13313" max="13313" width="15" style="69" bestFit="1" customWidth="1"/>
    <col min="13314" max="13314" width="9.140625" style="69"/>
    <col min="13315" max="13315" width="11" style="69" customWidth="1"/>
    <col min="13316" max="13568" width="9.140625" style="69"/>
    <col min="13569" max="13569" width="15" style="69" bestFit="1" customWidth="1"/>
    <col min="13570" max="13570" width="9.140625" style="69"/>
    <col min="13571" max="13571" width="11" style="69" customWidth="1"/>
    <col min="13572" max="13824" width="9.140625" style="69"/>
    <col min="13825" max="13825" width="15" style="69" bestFit="1" customWidth="1"/>
    <col min="13826" max="13826" width="9.140625" style="69"/>
    <col min="13827" max="13827" width="11" style="69" customWidth="1"/>
    <col min="13828" max="14080" width="9.140625" style="69"/>
    <col min="14081" max="14081" width="15" style="69" bestFit="1" customWidth="1"/>
    <col min="14082" max="14082" width="9.140625" style="69"/>
    <col min="14083" max="14083" width="11" style="69" customWidth="1"/>
    <col min="14084" max="14336" width="9.140625" style="69"/>
    <col min="14337" max="14337" width="15" style="69" bestFit="1" customWidth="1"/>
    <col min="14338" max="14338" width="9.140625" style="69"/>
    <col min="14339" max="14339" width="11" style="69" customWidth="1"/>
    <col min="14340" max="14592" width="9.140625" style="69"/>
    <col min="14593" max="14593" width="15" style="69" bestFit="1" customWidth="1"/>
    <col min="14594" max="14594" width="9.140625" style="69"/>
    <col min="14595" max="14595" width="11" style="69" customWidth="1"/>
    <col min="14596" max="14848" width="9.140625" style="69"/>
    <col min="14849" max="14849" width="15" style="69" bestFit="1" customWidth="1"/>
    <col min="14850" max="14850" width="9.140625" style="69"/>
    <col min="14851" max="14851" width="11" style="69" customWidth="1"/>
    <col min="14852" max="15104" width="9.140625" style="69"/>
    <col min="15105" max="15105" width="15" style="69" bestFit="1" customWidth="1"/>
    <col min="15106" max="15106" width="9.140625" style="69"/>
    <col min="15107" max="15107" width="11" style="69" customWidth="1"/>
    <col min="15108" max="15360" width="9.140625" style="69"/>
    <col min="15361" max="15361" width="15" style="69" bestFit="1" customWidth="1"/>
    <col min="15362" max="15362" width="9.140625" style="69"/>
    <col min="15363" max="15363" width="11" style="69" customWidth="1"/>
    <col min="15364" max="15616" width="9.140625" style="69"/>
    <col min="15617" max="15617" width="15" style="69" bestFit="1" customWidth="1"/>
    <col min="15618" max="15618" width="9.140625" style="69"/>
    <col min="15619" max="15619" width="11" style="69" customWidth="1"/>
    <col min="15620" max="15872" width="9.140625" style="69"/>
    <col min="15873" max="15873" width="15" style="69" bestFit="1" customWidth="1"/>
    <col min="15874" max="15874" width="9.140625" style="69"/>
    <col min="15875" max="15875" width="11" style="69" customWidth="1"/>
    <col min="15876" max="16128" width="9.140625" style="69"/>
    <col min="16129" max="16129" width="15" style="69" bestFit="1" customWidth="1"/>
    <col min="16130" max="16130" width="9.140625" style="69"/>
    <col min="16131" max="16131" width="11" style="69" customWidth="1"/>
    <col min="16132" max="16384" width="9.140625" style="69"/>
  </cols>
  <sheetData>
    <row r="1" spans="1:27" s="27" customFormat="1" x14ac:dyDescent="0.2">
      <c r="A1" s="22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3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/>
      <c r="S1" s="28"/>
      <c r="T1" s="23"/>
      <c r="U1" s="28"/>
      <c r="V1" s="23"/>
      <c r="W1" s="28"/>
      <c r="X1" s="23"/>
    </row>
    <row r="2" spans="1:27" s="38" customFormat="1" x14ac:dyDescent="0.2">
      <c r="A2" s="30">
        <f>VLOOKUP(DriveSel!E20,C8:Y71,DriveSel!D18)</f>
        <v>0</v>
      </c>
      <c r="B2" s="30" t="e">
        <f>VLOOKUP(#REF!,C8:X70,7)</f>
        <v>#REF!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/>
      <c r="S2" s="39"/>
      <c r="T2" s="41"/>
      <c r="U2" s="39"/>
      <c r="V2" s="42"/>
      <c r="W2" s="39"/>
      <c r="X2" s="41"/>
    </row>
    <row r="3" spans="1:27" s="38" customFormat="1" x14ac:dyDescent="0.2">
      <c r="A3" s="43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  <c r="R3" s="40"/>
      <c r="S3" s="39"/>
      <c r="T3" s="42"/>
      <c r="U3" s="39"/>
      <c r="V3" s="41"/>
      <c r="W3" s="39"/>
      <c r="X3" s="42"/>
      <c r="AA3" s="30"/>
    </row>
    <row r="4" spans="1:27" s="53" customFormat="1" ht="11.25" x14ac:dyDescent="0.2">
      <c r="A4" s="45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116"/>
      <c r="S4" s="51"/>
      <c r="T4" s="51"/>
      <c r="U4" s="51"/>
      <c r="V4" s="52"/>
      <c r="W4" s="51"/>
      <c r="X4" s="51"/>
    </row>
    <row r="5" spans="1:27" x14ac:dyDescent="0.2">
      <c r="A5" s="117" t="str">
        <f>TypeListTemplate!A5</f>
        <v>Motor Power</v>
      </c>
      <c r="B5" s="30" t="str">
        <f>TypeListTemplate!B5</f>
        <v>Motor</v>
      </c>
      <c r="C5" s="125">
        <f>TypeListTemplate!C5</f>
        <v>0</v>
      </c>
      <c r="D5" s="93" t="str">
        <f>TypeListTemplate!D5</f>
        <v>Drive type</v>
      </c>
      <c r="E5" s="93">
        <f>TypeListTemplate!E5</f>
        <v>0</v>
      </c>
      <c r="F5" s="93" t="str">
        <f>TypeListTemplate!F5</f>
        <v>Drive type</v>
      </c>
      <c r="G5" s="93">
        <f>TypeListTemplate!G5</f>
        <v>0</v>
      </c>
      <c r="H5" s="95" t="str">
        <f>TypeListTemplate!H5</f>
        <v>Drive type</v>
      </c>
      <c r="I5" s="93">
        <f>TypeListTemplate!I5</f>
        <v>0</v>
      </c>
      <c r="J5" s="93" t="str">
        <f>TypeListTemplate!J5</f>
        <v>Drive type</v>
      </c>
      <c r="K5" s="93">
        <f>TypeListTemplate!K5</f>
        <v>0</v>
      </c>
      <c r="L5" s="93" t="str">
        <f>TypeListTemplate!L5</f>
        <v>Drive type</v>
      </c>
      <c r="M5" s="93">
        <f>TypeListTemplate!M5</f>
        <v>0</v>
      </c>
      <c r="N5" s="93" t="str">
        <f>TypeListTemplate!N5</f>
        <v>Drive type</v>
      </c>
      <c r="O5" s="93">
        <f>TypeListTemplate!O5</f>
        <v>0</v>
      </c>
      <c r="P5" s="93" t="str">
        <f>TypeListTemplate!P5</f>
        <v>Drive type</v>
      </c>
      <c r="Q5" s="93">
        <f>TypeListTemplate!Q5</f>
        <v>0</v>
      </c>
      <c r="R5" s="93"/>
      <c r="S5" s="93"/>
      <c r="T5" s="93"/>
      <c r="U5" s="93"/>
      <c r="V5" s="93"/>
      <c r="W5" s="93"/>
      <c r="X5" s="93"/>
      <c r="Y5" s="93"/>
    </row>
    <row r="6" spans="1:27" x14ac:dyDescent="0.2">
      <c r="A6" s="117" t="str">
        <f>TypeListTemplate!A6</f>
        <v>Hp</v>
      </c>
      <c r="B6" s="30" t="str">
        <f>TypeListTemplate!B6</f>
        <v>power kW</v>
      </c>
      <c r="C6" s="93"/>
      <c r="D6" s="93"/>
      <c r="E6" s="93"/>
      <c r="F6" s="93"/>
      <c r="G6" s="93"/>
      <c r="H6" s="95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s="120" customFormat="1" x14ac:dyDescent="0.2">
      <c r="A7" s="118">
        <f>TypeListTemplate!A7</f>
        <v>0</v>
      </c>
      <c r="B7" s="30" t="str">
        <f>TypeListTemplate!B7</f>
        <v>Column Ordinal -&gt;</v>
      </c>
      <c r="C7" s="126">
        <f>TypeListTemplate!C7</f>
        <v>1</v>
      </c>
      <c r="D7" s="30">
        <f>TypeListTemplate!D7</f>
        <v>2</v>
      </c>
      <c r="E7" s="30">
        <f>TypeListTemplate!E7</f>
        <v>3</v>
      </c>
      <c r="F7" s="30">
        <f>TypeListTemplate!F7</f>
        <v>4</v>
      </c>
      <c r="G7" s="30">
        <f>TypeListTemplate!G7</f>
        <v>5</v>
      </c>
      <c r="H7" s="119">
        <f>TypeListTemplate!H7</f>
        <v>6</v>
      </c>
      <c r="I7" s="30">
        <f>TypeListTemplate!I7</f>
        <v>7</v>
      </c>
      <c r="J7" s="30">
        <f>TypeListTemplate!J7</f>
        <v>8</v>
      </c>
      <c r="K7" s="30">
        <f>TypeListTemplate!K7</f>
        <v>9</v>
      </c>
      <c r="L7" s="30">
        <f>TypeListTemplate!L7</f>
        <v>10</v>
      </c>
      <c r="M7" s="30">
        <f>TypeListTemplate!M7</f>
        <v>11</v>
      </c>
      <c r="N7" s="30">
        <f>TypeListTemplate!N7</f>
        <v>12</v>
      </c>
      <c r="O7" s="30">
        <f>TypeListTemplate!O7</f>
        <v>13</v>
      </c>
      <c r="P7" s="30">
        <f>TypeListTemplate!P7</f>
        <v>14</v>
      </c>
      <c r="Q7" s="30">
        <f>TypeListTemplate!Q7</f>
        <v>15</v>
      </c>
      <c r="R7" s="30"/>
      <c r="S7" s="30"/>
      <c r="T7" s="30"/>
      <c r="U7" s="30"/>
      <c r="V7" s="30"/>
      <c r="W7" s="30"/>
      <c r="X7" s="30"/>
      <c r="Y7" s="30"/>
    </row>
    <row r="8" spans="1:27" x14ac:dyDescent="0.2">
      <c r="A8" s="121">
        <f>TypeListTemplate!A8</f>
        <v>0</v>
      </c>
      <c r="B8" s="30">
        <f>TypeListTemplate!B8</f>
        <v>0</v>
      </c>
      <c r="C8" s="122">
        <f>TypeListTemplate!C8</f>
        <v>0</v>
      </c>
      <c r="D8" s="86"/>
      <c r="E8" s="74"/>
      <c r="F8" s="74"/>
      <c r="G8" s="86"/>
      <c r="H8" s="95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x14ac:dyDescent="0.2">
      <c r="A9" s="121">
        <f>TypeListTemplate!A9</f>
        <v>7.3756202226096287E-2</v>
      </c>
      <c r="B9" s="30">
        <f>TypeListTemplate!B9</f>
        <v>5.5E-2</v>
      </c>
      <c r="C9" s="122">
        <f>TypeListTemplate!C9</f>
        <v>0.01</v>
      </c>
      <c r="D9" s="86"/>
      <c r="E9" s="74"/>
      <c r="F9" s="74"/>
      <c r="G9" s="86"/>
      <c r="H9" s="95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x14ac:dyDescent="0.2">
      <c r="A10" s="121">
        <f>TypeListTemplate!A10</f>
        <v>0.12069196727906664</v>
      </c>
      <c r="B10" s="30">
        <f>TypeListTemplate!B10</f>
        <v>0.09</v>
      </c>
      <c r="C10" s="122">
        <f>TypeListTemplate!C10</f>
        <v>6.5000000000000002E-2</v>
      </c>
      <c r="D10" s="86"/>
      <c r="E10" s="74"/>
      <c r="G10" s="86"/>
      <c r="H10" s="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x14ac:dyDescent="0.2">
      <c r="A11" s="121">
        <f>TypeListTemplate!A11</f>
        <v>0.16092262303875551</v>
      </c>
      <c r="B11" s="30">
        <f>TypeListTemplate!B11</f>
        <v>0.12</v>
      </c>
      <c r="C11" s="122">
        <f>TypeListTemplate!C11</f>
        <v>9.9999999999999992E-2</v>
      </c>
      <c r="D11" s="86"/>
      <c r="E11" s="74"/>
      <c r="F11" s="86" t="s">
        <v>242</v>
      </c>
      <c r="G11" s="86"/>
      <c r="H11" s="95" t="s">
        <v>243</v>
      </c>
      <c r="I11" s="93"/>
      <c r="J11" s="95" t="s">
        <v>244</v>
      </c>
      <c r="K11" s="93"/>
      <c r="L11" s="95" t="s">
        <v>244</v>
      </c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7" x14ac:dyDescent="0.2">
      <c r="A12" s="121">
        <f>TypeListTemplate!A12</f>
        <v>0.24138393455813328</v>
      </c>
      <c r="B12" s="30">
        <f>TypeListTemplate!B12</f>
        <v>0.18</v>
      </c>
      <c r="C12" s="122">
        <f>TypeListTemplate!C12</f>
        <v>0.13</v>
      </c>
      <c r="D12" s="86"/>
      <c r="E12" s="74"/>
      <c r="F12" s="86" t="s">
        <v>242</v>
      </c>
      <c r="G12" s="86"/>
      <c r="H12" s="95" t="s">
        <v>243</v>
      </c>
      <c r="I12" s="86"/>
      <c r="J12" s="95" t="s">
        <v>244</v>
      </c>
      <c r="K12" s="93"/>
      <c r="L12" s="95" t="s">
        <v>244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7" x14ac:dyDescent="0.2">
      <c r="A13" s="121">
        <f>TypeListTemplate!A13</f>
        <v>0.49617808770282951</v>
      </c>
      <c r="B13" s="30">
        <f>TypeListTemplate!B13</f>
        <v>0.37</v>
      </c>
      <c r="C13" s="122">
        <f>TypeListTemplate!C13</f>
        <v>0.19</v>
      </c>
      <c r="E13" s="74"/>
      <c r="F13" s="86" t="s">
        <v>242</v>
      </c>
      <c r="G13" s="86"/>
      <c r="H13" s="95" t="s">
        <v>243</v>
      </c>
      <c r="I13" s="86"/>
      <c r="J13" s="95" t="s">
        <v>244</v>
      </c>
      <c r="K13" s="93"/>
      <c r="L13" s="95" t="s">
        <v>244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7" x14ac:dyDescent="0.2">
      <c r="A14" s="121">
        <f>TypeListTemplate!A14</f>
        <v>0.7375620222609629</v>
      </c>
      <c r="B14" s="30">
        <f>TypeListTemplate!B14</f>
        <v>0.55000000000000004</v>
      </c>
      <c r="C14" s="122">
        <f>TypeListTemplate!C14</f>
        <v>0.38</v>
      </c>
      <c r="E14" s="74"/>
      <c r="F14" s="86" t="s">
        <v>242</v>
      </c>
      <c r="G14" s="86"/>
      <c r="H14" s="95" t="s">
        <v>246</v>
      </c>
      <c r="I14" s="86"/>
      <c r="J14" s="95" t="s">
        <v>247</v>
      </c>
      <c r="K14" s="93"/>
      <c r="L14" s="95" t="s">
        <v>247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7" x14ac:dyDescent="0.2">
      <c r="A15" s="121">
        <f>TypeListTemplate!A15</f>
        <v>1.0057663939922221</v>
      </c>
      <c r="B15" s="30">
        <f>TypeListTemplate!B15</f>
        <v>0.75</v>
      </c>
      <c r="C15" s="122">
        <f>TypeListTemplate!C15</f>
        <v>0.56000000000000005</v>
      </c>
      <c r="E15" s="86"/>
      <c r="F15" s="86" t="s">
        <v>245</v>
      </c>
      <c r="G15" s="86"/>
      <c r="H15" s="95" t="s">
        <v>248</v>
      </c>
      <c r="I15" s="86"/>
      <c r="J15" s="95" t="s">
        <v>249</v>
      </c>
      <c r="K15" s="93"/>
      <c r="L15" s="95" t="s">
        <v>249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7" x14ac:dyDescent="0.2">
      <c r="A16" s="121">
        <f>TypeListTemplate!A16</f>
        <v>1.4751240445219258</v>
      </c>
      <c r="B16" s="30">
        <f>TypeListTemplate!B16</f>
        <v>1.1000000000000001</v>
      </c>
      <c r="C16" s="122">
        <f>TypeListTemplate!C16</f>
        <v>0.76</v>
      </c>
      <c r="E16" s="86"/>
      <c r="F16" s="86" t="s">
        <v>245</v>
      </c>
      <c r="G16" s="86"/>
      <c r="H16" s="95" t="s">
        <v>251</v>
      </c>
      <c r="I16" s="86"/>
      <c r="J16" s="95" t="s">
        <v>252</v>
      </c>
      <c r="K16" s="93"/>
      <c r="L16" s="95" t="s">
        <v>252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">
      <c r="A17" s="121">
        <f>TypeListTemplate!A17</f>
        <v>2.0115327879844442</v>
      </c>
      <c r="B17" s="30">
        <f>TypeListTemplate!B17</f>
        <v>1.5</v>
      </c>
      <c r="C17" s="122">
        <f>TypeListTemplate!C17</f>
        <v>1.1100000000000001</v>
      </c>
      <c r="E17" s="86"/>
      <c r="F17" s="86" t="s">
        <v>250</v>
      </c>
      <c r="G17" s="86"/>
      <c r="H17" s="95" t="s">
        <v>254</v>
      </c>
      <c r="I17" s="86"/>
      <c r="J17" s="95" t="s">
        <v>255</v>
      </c>
      <c r="K17" s="93"/>
      <c r="L17" s="95" t="s">
        <v>255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x14ac:dyDescent="0.2">
      <c r="A18" s="121">
        <f>TypeListTemplate!A18</f>
        <v>2.9502480890438516</v>
      </c>
      <c r="B18" s="30">
        <f>TypeListTemplate!B18</f>
        <v>2.2000000000000002</v>
      </c>
      <c r="C18" s="122">
        <f>TypeListTemplate!C18</f>
        <v>1.51</v>
      </c>
      <c r="E18" s="86"/>
      <c r="F18" s="86" t="s">
        <v>253</v>
      </c>
      <c r="G18" s="86"/>
      <c r="H18" s="95" t="s">
        <v>257</v>
      </c>
      <c r="I18" s="86"/>
      <c r="J18" s="95" t="s">
        <v>258</v>
      </c>
      <c r="K18" s="93"/>
      <c r="L18" s="95" t="s">
        <v>258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">
      <c r="A19" s="121">
        <f>TypeListTemplate!A19</f>
        <v>4.0230655759688885</v>
      </c>
      <c r="B19" s="30">
        <f>TypeListTemplate!B19</f>
        <v>3</v>
      </c>
      <c r="C19" s="122">
        <f>TypeListTemplate!C19</f>
        <v>2.21</v>
      </c>
      <c r="D19" s="93"/>
      <c r="E19" s="93"/>
      <c r="F19" s="86" t="s">
        <v>256</v>
      </c>
      <c r="G19" s="93"/>
      <c r="H19" s="95"/>
      <c r="I19" s="93"/>
      <c r="J19" s="95" t="s">
        <v>259</v>
      </c>
      <c r="K19" s="93"/>
      <c r="L19" s="95" t="s">
        <v>259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">
      <c r="A20" s="123">
        <f>TypeListTemplate!A20</f>
        <v>5</v>
      </c>
      <c r="B20" s="121">
        <f>TypeListTemplate!B20</f>
        <v>3.7285000000000004</v>
      </c>
      <c r="C20" s="122">
        <f>TypeListTemplate!C20</f>
        <v>3.01</v>
      </c>
      <c r="D20" s="93"/>
      <c r="E20" s="93"/>
      <c r="F20" s="93"/>
      <c r="G20" s="93"/>
      <c r="H20" s="95"/>
      <c r="I20" s="93"/>
      <c r="J20" s="95" t="s">
        <v>260</v>
      </c>
      <c r="K20" s="93"/>
      <c r="L20" s="95" t="s">
        <v>260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">
      <c r="A21" s="121">
        <f>TypeListTemplate!A21</f>
        <v>5.3640874346251843</v>
      </c>
      <c r="B21" s="30">
        <f>TypeListTemplate!B21</f>
        <v>4</v>
      </c>
      <c r="C21" s="124">
        <f>TypeListTemplate!C21</f>
        <v>3.7385000000000002</v>
      </c>
      <c r="D21" s="93"/>
      <c r="E21" s="93"/>
      <c r="F21" s="93"/>
      <c r="G21" s="93"/>
      <c r="H21" s="95"/>
      <c r="I21" s="93"/>
      <c r="J21" s="95" t="s">
        <v>260</v>
      </c>
      <c r="K21" s="93"/>
      <c r="L21" s="95" t="s">
        <v>260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x14ac:dyDescent="0.2">
      <c r="A22" s="121">
        <f>TypeListTemplate!A22</f>
        <v>7.3756202226096281</v>
      </c>
      <c r="B22" s="30">
        <f>TypeListTemplate!B22</f>
        <v>5.5</v>
      </c>
      <c r="C22" s="122">
        <f>TypeListTemplate!C22</f>
        <v>4.01</v>
      </c>
      <c r="D22" s="93"/>
      <c r="E22" s="93"/>
      <c r="F22" s="93"/>
      <c r="G22" s="93"/>
      <c r="H22" s="95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x14ac:dyDescent="0.2">
      <c r="A23" s="125">
        <f>TypeListTemplate!A23</f>
        <v>10.05766393992222</v>
      </c>
      <c r="B23" s="30">
        <f>TypeListTemplate!B23</f>
        <v>7.5</v>
      </c>
      <c r="C23" s="122">
        <f>TypeListTemplate!C23</f>
        <v>5.51</v>
      </c>
      <c r="D23" s="93"/>
      <c r="E23" s="93"/>
      <c r="F23" s="93"/>
      <c r="G23" s="93"/>
      <c r="H23" s="95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x14ac:dyDescent="0.2">
      <c r="A24" s="125">
        <f>TypeListTemplate!A24</f>
        <v>14.751240445219256</v>
      </c>
      <c r="B24" s="30">
        <f>TypeListTemplate!B24</f>
        <v>11</v>
      </c>
      <c r="C24" s="122">
        <f>TypeListTemplate!C24</f>
        <v>7.51</v>
      </c>
      <c r="D24" s="93"/>
      <c r="E24" s="93"/>
      <c r="F24" s="93"/>
      <c r="G24" s="93"/>
      <c r="H24" s="95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x14ac:dyDescent="0.2">
      <c r="A25" s="125">
        <f>TypeListTemplate!A25</f>
        <v>20.11532787984444</v>
      </c>
      <c r="B25" s="30">
        <f>TypeListTemplate!B25</f>
        <v>15</v>
      </c>
      <c r="C25" s="122">
        <f>TypeListTemplate!C25</f>
        <v>11.01</v>
      </c>
      <c r="D25" s="93"/>
      <c r="E25" s="93"/>
      <c r="F25" s="93"/>
      <c r="G25" s="93"/>
      <c r="H25" s="95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x14ac:dyDescent="0.2">
      <c r="A26" s="125">
        <f>TypeListTemplate!A26</f>
        <v>24.808904385141478</v>
      </c>
      <c r="B26" s="30">
        <f>TypeListTemplate!B26</f>
        <v>18.5</v>
      </c>
      <c r="C26" s="122">
        <f>TypeListTemplate!C26</f>
        <v>15.01</v>
      </c>
      <c r="D26" s="93"/>
      <c r="E26" s="93"/>
      <c r="F26" s="93"/>
      <c r="G26" s="93"/>
      <c r="H26" s="95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x14ac:dyDescent="0.2">
      <c r="A27" s="125">
        <f>TypeListTemplate!A27</f>
        <v>29.502480890438513</v>
      </c>
      <c r="B27" s="30">
        <f>TypeListTemplate!B27</f>
        <v>22</v>
      </c>
      <c r="C27" s="122">
        <f>TypeListTemplate!C27</f>
        <v>18.510000000000002</v>
      </c>
      <c r="D27" s="93"/>
      <c r="E27" s="93"/>
      <c r="F27" s="93"/>
      <c r="G27" s="93"/>
      <c r="H27" s="95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x14ac:dyDescent="0.2">
      <c r="A28" s="125">
        <f>TypeListTemplate!A28</f>
        <v>40.230655759688879</v>
      </c>
      <c r="B28" s="30">
        <f>TypeListTemplate!B28</f>
        <v>30</v>
      </c>
      <c r="C28" s="122">
        <f>TypeListTemplate!C28</f>
        <v>22.01</v>
      </c>
      <c r="D28" s="93"/>
      <c r="E28" s="93"/>
      <c r="F28" s="93"/>
      <c r="G28" s="93"/>
      <c r="H28" s="95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x14ac:dyDescent="0.2">
      <c r="A29" s="125">
        <f>TypeListTemplate!A29</f>
        <v>49.617808770282956</v>
      </c>
      <c r="B29" s="30">
        <f>TypeListTemplate!B29</f>
        <v>37</v>
      </c>
      <c r="C29" s="122">
        <f>TypeListTemplate!C29</f>
        <v>30.01</v>
      </c>
      <c r="D29" s="93"/>
      <c r="E29" s="93"/>
      <c r="F29" s="93"/>
      <c r="G29" s="93"/>
      <c r="H29" s="95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x14ac:dyDescent="0.2">
      <c r="A30" s="125">
        <f>TypeListTemplate!A30</f>
        <v>60.345983639533323</v>
      </c>
      <c r="B30" s="30">
        <f>TypeListTemplate!B30</f>
        <v>45</v>
      </c>
      <c r="C30" s="122">
        <f>TypeListTemplate!C30</f>
        <v>37.01</v>
      </c>
      <c r="D30" s="93"/>
      <c r="E30" s="93"/>
      <c r="F30" s="93"/>
      <c r="G30" s="93"/>
      <c r="H30" s="95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x14ac:dyDescent="0.2">
      <c r="A31" s="125">
        <f>TypeListTemplate!A31</f>
        <v>73.756202226096278</v>
      </c>
      <c r="B31" s="30">
        <f>TypeListTemplate!B31</f>
        <v>55</v>
      </c>
      <c r="C31" s="122">
        <f>TypeListTemplate!C31</f>
        <v>45.01</v>
      </c>
      <c r="D31" s="93"/>
      <c r="E31" s="93"/>
      <c r="F31" s="93"/>
      <c r="G31" s="93"/>
      <c r="H31" s="95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25">
        <f>TypeListTemplate!A32</f>
        <v>100.5766393992222</v>
      </c>
      <c r="B32" s="30">
        <f>TypeListTemplate!B32</f>
        <v>75</v>
      </c>
      <c r="C32" s="122">
        <f>TypeListTemplate!C32</f>
        <v>55.01</v>
      </c>
      <c r="D32" s="93"/>
      <c r="E32" s="93"/>
      <c r="F32" s="93"/>
      <c r="G32" s="93"/>
      <c r="H32" s="95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x14ac:dyDescent="0.2">
      <c r="A33" s="125">
        <f>TypeListTemplate!A33</f>
        <v>120.69196727906665</v>
      </c>
      <c r="B33" s="30">
        <f>TypeListTemplate!B33</f>
        <v>90</v>
      </c>
      <c r="C33" s="122">
        <f>TypeListTemplate!C33</f>
        <v>75.010000000000005</v>
      </c>
      <c r="D33" s="93"/>
      <c r="E33" s="93"/>
      <c r="F33" s="93"/>
      <c r="G33" s="93"/>
      <c r="H33" s="9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x14ac:dyDescent="0.2">
      <c r="A34" s="125">
        <f>TypeListTemplate!A34</f>
        <v>147.51240445219256</v>
      </c>
      <c r="B34" s="30">
        <f>TypeListTemplate!B34</f>
        <v>110</v>
      </c>
      <c r="C34" s="122">
        <f>TypeListTemplate!C34</f>
        <v>90.01</v>
      </c>
      <c r="D34" s="93"/>
      <c r="E34" s="93"/>
      <c r="F34" s="93"/>
      <c r="G34" s="93"/>
      <c r="H34" s="9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">
      <c r="A35" s="125">
        <f>TypeListTemplate!A35</f>
        <v>177.01488534263109</v>
      </c>
      <c r="B35" s="30">
        <f>TypeListTemplate!B35</f>
        <v>132</v>
      </c>
      <c r="C35" s="122">
        <f>TypeListTemplate!C35</f>
        <v>110.01</v>
      </c>
      <c r="D35" s="93"/>
      <c r="E35" s="93"/>
      <c r="F35" s="93"/>
      <c r="G35" s="93"/>
      <c r="H35" s="95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">
      <c r="A36" s="126">
        <f>TypeListTemplate!A36</f>
        <v>200</v>
      </c>
      <c r="B36" s="126">
        <f>TypeListTemplate!B36</f>
        <v>149.14000000000001</v>
      </c>
      <c r="C36" s="122">
        <f>TypeListTemplate!C36</f>
        <v>132.01</v>
      </c>
      <c r="D36" s="93"/>
      <c r="E36" s="93"/>
      <c r="F36" s="93"/>
      <c r="G36" s="93"/>
      <c r="H36" s="95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">
      <c r="A37" s="125">
        <f>TypeListTemplate!A37</f>
        <v>214.56349738500737</v>
      </c>
      <c r="B37" s="30">
        <f>TypeListTemplate!B37</f>
        <v>160</v>
      </c>
      <c r="C37" s="122">
        <f>TypeListTemplate!C37</f>
        <v>149.15</v>
      </c>
      <c r="D37" s="93"/>
      <c r="E37" s="93"/>
      <c r="F37" s="93"/>
      <c r="G37" s="93"/>
      <c r="H37" s="95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">
      <c r="A38" s="126">
        <f>TypeListTemplate!A38</f>
        <v>250</v>
      </c>
      <c r="B38" s="93">
        <f>TypeListTemplate!B38</f>
        <v>186.42500000000001</v>
      </c>
      <c r="C38" s="122">
        <f>TypeListTemplate!C38</f>
        <v>160.01</v>
      </c>
      <c r="D38" s="93"/>
      <c r="E38" s="93"/>
      <c r="F38" s="93"/>
      <c r="G38" s="93"/>
      <c r="H38" s="95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">
      <c r="A39" s="125">
        <f>TypeListTemplate!A39</f>
        <v>268.20437173125919</v>
      </c>
      <c r="B39" s="30">
        <f>TypeListTemplate!B39</f>
        <v>200</v>
      </c>
      <c r="C39" s="122">
        <f>TypeListTemplate!C39</f>
        <v>186.435</v>
      </c>
      <c r="D39" s="93"/>
      <c r="E39" s="93"/>
      <c r="F39" s="93"/>
      <c r="G39" s="93"/>
      <c r="H39" s="95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">
      <c r="A40" s="126">
        <f>TypeListTemplate!A40</f>
        <v>300</v>
      </c>
      <c r="B40" s="93">
        <f>TypeListTemplate!B40</f>
        <v>223.71</v>
      </c>
      <c r="C40" s="122">
        <f>TypeListTemplate!C40</f>
        <v>200.01</v>
      </c>
      <c r="D40" s="93"/>
      <c r="E40" s="93"/>
      <c r="F40" s="93"/>
      <c r="G40" s="93"/>
      <c r="H40" s="95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">
      <c r="A41" s="125">
        <f>TypeListTemplate!A41</f>
        <v>335.255464664074</v>
      </c>
      <c r="B41" s="30">
        <f>TypeListTemplate!B41</f>
        <v>250</v>
      </c>
      <c r="C41" s="122">
        <f>TypeListTemplate!C41</f>
        <v>223.72</v>
      </c>
      <c r="D41" s="93"/>
      <c r="E41" s="93"/>
      <c r="F41" s="93"/>
      <c r="G41" s="93"/>
      <c r="H41" s="95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">
      <c r="A42" s="126">
        <f>TypeListTemplate!A42</f>
        <v>400</v>
      </c>
      <c r="B42" s="93">
        <f>TypeListTemplate!B42</f>
        <v>298.28000000000003</v>
      </c>
      <c r="C42" s="122">
        <f>TypeListTemplate!C42</f>
        <v>250.01</v>
      </c>
      <c r="D42" s="93"/>
      <c r="E42" s="93"/>
      <c r="F42" s="93"/>
      <c r="G42" s="93"/>
      <c r="H42" s="95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">
      <c r="A43" s="125">
        <f>TypeListTemplate!A43</f>
        <v>422.42188547673328</v>
      </c>
      <c r="B43" s="30">
        <f>TypeListTemplate!B43</f>
        <v>315</v>
      </c>
      <c r="C43" s="122">
        <f>TypeListTemplate!C43</f>
        <v>298.29000000000002</v>
      </c>
      <c r="D43" s="93"/>
      <c r="E43" s="93"/>
      <c r="F43" s="93"/>
      <c r="G43" s="93"/>
      <c r="H43" s="95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">
      <c r="A44" s="125">
        <f>TypeListTemplate!A44</f>
        <v>476.06275982298507</v>
      </c>
      <c r="B44" s="30">
        <f>TypeListTemplate!B44</f>
        <v>355</v>
      </c>
      <c r="C44" s="122">
        <f>TypeListTemplate!C44</f>
        <v>315.01</v>
      </c>
      <c r="D44" s="93"/>
      <c r="E44" s="93"/>
      <c r="F44" s="93"/>
      <c r="G44" s="93"/>
      <c r="H44" s="95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">
      <c r="A45" s="125">
        <f>TypeListTemplate!A45</f>
        <v>536.40874346251837</v>
      </c>
      <c r="B45" s="30">
        <f>TypeListTemplate!B45</f>
        <v>400</v>
      </c>
      <c r="C45" s="122">
        <f>TypeListTemplate!C45</f>
        <v>355.01</v>
      </c>
      <c r="D45" s="93"/>
      <c r="E45" s="93"/>
      <c r="F45" s="93"/>
      <c r="G45" s="93"/>
      <c r="H45" s="95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">
      <c r="A46" s="125">
        <f>TypeListTemplate!A46</f>
        <v>603.45983639533324</v>
      </c>
      <c r="B46" s="30">
        <f>TypeListTemplate!B46</f>
        <v>450</v>
      </c>
      <c r="C46" s="122">
        <f>TypeListTemplate!C46</f>
        <v>400.01</v>
      </c>
      <c r="D46" s="93"/>
      <c r="E46" s="93"/>
      <c r="F46" s="93"/>
      <c r="G46" s="93"/>
      <c r="H46" s="95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">
      <c r="A47" s="125">
        <f>TypeListTemplate!A47</f>
        <v>670.51092932814799</v>
      </c>
      <c r="B47" s="30">
        <f>TypeListTemplate!B47</f>
        <v>500</v>
      </c>
      <c r="C47" s="122">
        <f>TypeListTemplate!C47</f>
        <v>450.01</v>
      </c>
      <c r="D47" s="93"/>
      <c r="E47" s="93"/>
      <c r="F47" s="93"/>
      <c r="G47" s="93"/>
      <c r="H47" s="95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">
      <c r="A48" s="125">
        <f>TypeListTemplate!A48</f>
        <v>750.97224084752577</v>
      </c>
      <c r="B48" s="30">
        <f>TypeListTemplate!B48</f>
        <v>560</v>
      </c>
      <c r="C48" s="122">
        <f>TypeListTemplate!C48</f>
        <v>500.01</v>
      </c>
      <c r="D48" s="93"/>
      <c r="E48" s="93"/>
      <c r="F48" s="93"/>
      <c r="G48" s="93"/>
      <c r="H48" s="95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">
      <c r="A49" s="125">
        <f>TypeListTemplate!A49</f>
        <v>844.84377095346656</v>
      </c>
      <c r="B49" s="30">
        <f>TypeListTemplate!B49</f>
        <v>630</v>
      </c>
      <c r="C49" s="122">
        <f>TypeListTemplate!C49</f>
        <v>560.01</v>
      </c>
      <c r="D49" s="93"/>
      <c r="E49" s="93"/>
      <c r="F49" s="93"/>
      <c r="G49" s="93"/>
      <c r="H49" s="95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">
      <c r="A50" s="125">
        <f>TypeListTemplate!A50</f>
        <v>952.12551964597014</v>
      </c>
      <c r="B50" s="30">
        <f>TypeListTemplate!B50</f>
        <v>710</v>
      </c>
      <c r="C50" s="122">
        <f>TypeListTemplate!C50</f>
        <v>630.01</v>
      </c>
      <c r="D50" s="93"/>
      <c r="E50" s="93"/>
      <c r="F50" s="93"/>
      <c r="G50" s="93"/>
      <c r="H50" s="95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">
      <c r="A51" s="125">
        <f>TypeListTemplate!A51</f>
        <v>1072.8174869250367</v>
      </c>
      <c r="B51" s="30">
        <f>TypeListTemplate!B51</f>
        <v>800</v>
      </c>
      <c r="C51" s="122">
        <f>TypeListTemplate!C51</f>
        <v>710.01</v>
      </c>
      <c r="D51" s="93"/>
      <c r="E51" s="93"/>
      <c r="F51" s="93"/>
      <c r="G51" s="93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">
      <c r="A52" s="125">
        <f>TypeListTemplate!A52</f>
        <v>1206.9196727906665</v>
      </c>
      <c r="B52" s="30">
        <f>TypeListTemplate!B52</f>
        <v>900</v>
      </c>
      <c r="C52" s="122">
        <f>TypeListTemplate!C52</f>
        <v>800.01</v>
      </c>
      <c r="D52" s="93"/>
      <c r="E52" s="93"/>
      <c r="F52" s="93"/>
      <c r="G52" s="93"/>
      <c r="H52" s="95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">
      <c r="A53" s="125">
        <f>TypeListTemplate!A53</f>
        <v>1341.021858656296</v>
      </c>
      <c r="B53" s="30">
        <f>TypeListTemplate!B53</f>
        <v>1000</v>
      </c>
      <c r="C53" s="122">
        <f>TypeListTemplate!C53</f>
        <v>900.01</v>
      </c>
      <c r="D53" s="93"/>
      <c r="E53" s="93"/>
      <c r="F53" s="93"/>
      <c r="G53" s="93"/>
      <c r="H53" s="95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">
      <c r="A54" s="125">
        <f>TypeListTemplate!A54</f>
        <v>1501.9444816950515</v>
      </c>
      <c r="B54" s="30">
        <f>TypeListTemplate!B54</f>
        <v>1120</v>
      </c>
      <c r="C54" s="122">
        <f>TypeListTemplate!C54</f>
        <v>1000.01</v>
      </c>
      <c r="D54" s="93"/>
      <c r="E54" s="93"/>
      <c r="F54" s="93"/>
      <c r="G54" s="93"/>
      <c r="H54" s="95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">
      <c r="A55" s="125">
        <f>TypeListTemplate!A55</f>
        <v>1676.27732332037</v>
      </c>
      <c r="B55" s="30">
        <f>TypeListTemplate!B55</f>
        <v>1250</v>
      </c>
      <c r="C55" s="122">
        <f>TypeListTemplate!C55</f>
        <v>1120.01</v>
      </c>
      <c r="D55" s="93"/>
      <c r="E55" s="93"/>
      <c r="F55" s="93"/>
      <c r="G55" s="93"/>
      <c r="H55" s="95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">
      <c r="A56" s="125">
        <f>TypeListTemplate!A56</f>
        <v>1877.4306021188145</v>
      </c>
      <c r="B56" s="30">
        <f>TypeListTemplate!B56</f>
        <v>1400</v>
      </c>
      <c r="C56" s="122">
        <f>TypeListTemplate!C56</f>
        <v>1250.01</v>
      </c>
      <c r="D56" s="93"/>
      <c r="E56" s="93"/>
      <c r="F56" s="93"/>
      <c r="G56" s="93"/>
      <c r="H56" s="95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">
      <c r="A57" s="125">
        <f>TypeListTemplate!A57</f>
        <v>2145.6349738500735</v>
      </c>
      <c r="B57" s="30">
        <f>TypeListTemplate!B57</f>
        <v>1600</v>
      </c>
      <c r="C57" s="122">
        <f>TypeListTemplate!C57</f>
        <v>1400.01</v>
      </c>
      <c r="D57" s="93"/>
      <c r="E57" s="93"/>
      <c r="F57" s="93"/>
      <c r="G57" s="93"/>
      <c r="H57" s="95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">
      <c r="A58" s="125">
        <f>TypeListTemplate!A58</f>
        <v>2346.7882526485182</v>
      </c>
      <c r="B58" s="30">
        <f>TypeListTemplate!B58</f>
        <v>1750</v>
      </c>
      <c r="C58" s="122">
        <f>TypeListTemplate!C58</f>
        <v>1600.01</v>
      </c>
      <c r="D58" s="93"/>
      <c r="E58" s="93"/>
      <c r="F58" s="93"/>
      <c r="G58" s="93"/>
      <c r="H58" s="95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">
      <c r="A59" s="125">
        <f>TypeListTemplate!A59</f>
        <v>2413.839345581333</v>
      </c>
      <c r="B59" s="30">
        <f>TypeListTemplate!B59</f>
        <v>1800</v>
      </c>
      <c r="C59" s="122">
        <f>TypeListTemplate!C59</f>
        <v>1750.01</v>
      </c>
      <c r="D59" s="93"/>
      <c r="E59" s="93"/>
      <c r="F59" s="93"/>
      <c r="G59" s="93"/>
      <c r="H59" s="95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">
      <c r="A60" s="125">
        <f>TypeListTemplate!A60</f>
        <v>2682.043717312592</v>
      </c>
      <c r="B60" s="30">
        <f>TypeListTemplate!B60</f>
        <v>2000</v>
      </c>
      <c r="C60" s="122">
        <f>TypeListTemplate!C60</f>
        <v>1800.01</v>
      </c>
      <c r="D60" s="93"/>
      <c r="E60" s="93"/>
      <c r="F60" s="93"/>
      <c r="G60" s="93"/>
      <c r="H60" s="95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">
      <c r="A61" s="125">
        <f>TypeListTemplate!A61</f>
        <v>2950.2480890438515</v>
      </c>
      <c r="B61" s="30">
        <f>TypeListTemplate!B61</f>
        <v>2200</v>
      </c>
      <c r="C61" s="122">
        <f>TypeListTemplate!C61</f>
        <v>2000.01</v>
      </c>
      <c r="D61" s="93"/>
      <c r="E61" s="93"/>
      <c r="F61" s="93"/>
      <c r="G61" s="93"/>
      <c r="H61" s="95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">
      <c r="A62" s="125">
        <f>TypeListTemplate!A62</f>
        <v>3017.2991819766662</v>
      </c>
      <c r="B62" s="30">
        <f>TypeListTemplate!B62</f>
        <v>2250</v>
      </c>
      <c r="C62" s="122">
        <f>TypeListTemplate!C62</f>
        <v>2200.0100000000002</v>
      </c>
      <c r="D62" s="93"/>
      <c r="E62" s="93"/>
      <c r="F62" s="93"/>
      <c r="G62" s="93"/>
      <c r="H62" s="95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">
      <c r="A63" s="125">
        <f>TypeListTemplate!A63</f>
        <v>3084.350274909481</v>
      </c>
      <c r="B63" s="30">
        <f>TypeListTemplate!B63</f>
        <v>2300</v>
      </c>
      <c r="C63" s="122">
        <f>TypeListTemplate!C63</f>
        <v>2250.0100000000002</v>
      </c>
      <c r="D63" s="93"/>
      <c r="E63" s="93"/>
      <c r="F63" s="93"/>
      <c r="G63" s="93"/>
      <c r="H63" s="95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">
      <c r="A64" s="125">
        <f>TypeListTemplate!A64</f>
        <v>3352.55464664074</v>
      </c>
      <c r="B64" s="30">
        <f>TypeListTemplate!B64</f>
        <v>2500</v>
      </c>
      <c r="C64" s="122">
        <f>TypeListTemplate!C64</f>
        <v>2300.0100000000002</v>
      </c>
      <c r="D64" s="93"/>
      <c r="E64" s="93"/>
      <c r="F64" s="93"/>
      <c r="G64" s="93"/>
      <c r="H64" s="95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">
      <c r="A65" s="125">
        <f>TypeListTemplate!A65</f>
        <v>3754.861204237629</v>
      </c>
      <c r="B65" s="30">
        <f>TypeListTemplate!B65</f>
        <v>2800</v>
      </c>
      <c r="C65" s="122">
        <f>TypeListTemplate!C65</f>
        <v>2500.0100000000002</v>
      </c>
      <c r="D65" s="93"/>
      <c r="E65" s="93"/>
      <c r="F65" s="93"/>
      <c r="G65" s="93"/>
      <c r="H65" s="95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">
      <c r="A66" s="125">
        <f>TypeListTemplate!A66</f>
        <v>4224.2188547673322</v>
      </c>
      <c r="B66" s="30">
        <f>TypeListTemplate!B66</f>
        <v>3150</v>
      </c>
      <c r="C66" s="122">
        <f>TypeListTemplate!C66</f>
        <v>2800.01</v>
      </c>
      <c r="D66" s="93"/>
      <c r="E66" s="93"/>
      <c r="F66" s="93"/>
      <c r="G66" s="93"/>
      <c r="H66" s="95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">
      <c r="A67" s="125">
        <f>TypeListTemplate!A67</f>
        <v>4760.6275982298512</v>
      </c>
      <c r="B67" s="30">
        <f>TypeListTemplate!B67</f>
        <v>3550</v>
      </c>
      <c r="C67" s="122">
        <f>TypeListTemplate!C67</f>
        <v>3150.01</v>
      </c>
      <c r="D67" s="93"/>
      <c r="E67" s="93"/>
      <c r="F67" s="93"/>
      <c r="G67" s="93"/>
      <c r="H67" s="95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">
      <c r="A68" s="125">
        <f>TypeListTemplate!A68</f>
        <v>5364.087434625184</v>
      </c>
      <c r="B68" s="30">
        <f>TypeListTemplate!B68</f>
        <v>4000</v>
      </c>
      <c r="C68" s="122">
        <f>TypeListTemplate!C68</f>
        <v>3550.01</v>
      </c>
      <c r="D68" s="93"/>
      <c r="E68" s="93"/>
      <c r="F68" s="93"/>
      <c r="G68" s="93"/>
      <c r="H68" s="95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">
      <c r="A69" s="125">
        <f>TypeListTemplate!A69</f>
        <v>6034.5983639533324</v>
      </c>
      <c r="B69" s="30">
        <f>TypeListTemplate!B69</f>
        <v>4500</v>
      </c>
      <c r="C69" s="122">
        <f>TypeListTemplate!C69</f>
        <v>4000.01</v>
      </c>
      <c r="D69" s="93"/>
      <c r="E69" s="93"/>
      <c r="F69" s="93"/>
      <c r="G69" s="93"/>
      <c r="H69" s="95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">
      <c r="A70" s="125">
        <f>TypeListTemplate!A70</f>
        <v>6705.1092932814799</v>
      </c>
      <c r="B70" s="30">
        <f>TypeListTemplate!B70</f>
        <v>5000</v>
      </c>
      <c r="C70" s="122">
        <f>TypeListTemplate!C70</f>
        <v>4500.01</v>
      </c>
      <c r="D70" s="93"/>
      <c r="E70" s="93"/>
      <c r="F70" s="93"/>
      <c r="G70" s="93"/>
      <c r="H70" s="95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">
      <c r="A71" s="121">
        <f>TypeListTemplate!A71</f>
        <v>0</v>
      </c>
      <c r="B71" s="30">
        <f>TypeListTemplate!B71</f>
        <v>999999999</v>
      </c>
      <c r="C71" s="122">
        <f>TypeListTemplate!C71</f>
        <v>5000.01</v>
      </c>
      <c r="D71" s="93"/>
      <c r="E71" s="93"/>
      <c r="F71" s="93"/>
      <c r="G71" s="93"/>
      <c r="H71" s="95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">
      <c r="A72" s="117">
        <f>TypeListTemplate!A72</f>
        <v>0</v>
      </c>
      <c r="B72" s="30">
        <f>TypeListTemplate!B72</f>
        <v>0</v>
      </c>
      <c r="C72" s="125">
        <f>TypeListTemplate!C72</f>
        <v>0</v>
      </c>
      <c r="D72" s="93"/>
      <c r="E72" s="93"/>
      <c r="F72" s="93"/>
      <c r="G72" s="93"/>
      <c r="H72" s="95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x14ac:dyDescent="0.2">
      <c r="A73" s="117">
        <f>TypeListTemplate!A73</f>
        <v>0</v>
      </c>
      <c r="B73" s="30">
        <f>TypeListTemplate!B73</f>
        <v>0</v>
      </c>
      <c r="C73" s="125">
        <f>TypeListTemplate!C73</f>
        <v>0</v>
      </c>
      <c r="D73" s="93" t="str">
        <f>TypeListTemplate!D73</f>
        <v>Drive type</v>
      </c>
      <c r="E73" s="93">
        <f>TypeListTemplate!E73</f>
        <v>0</v>
      </c>
      <c r="F73" s="93" t="str">
        <f>TypeListTemplate!F73</f>
        <v>Drive type</v>
      </c>
      <c r="G73" s="93">
        <f>TypeListTemplate!G73</f>
        <v>0</v>
      </c>
      <c r="H73" s="95" t="str">
        <f>TypeListTemplate!H73</f>
        <v>Drive type</v>
      </c>
      <c r="I73" s="93">
        <f>TypeListTemplate!I73</f>
        <v>0</v>
      </c>
      <c r="J73" s="93" t="str">
        <f>TypeListTemplate!J73</f>
        <v>Drive type</v>
      </c>
      <c r="K73" s="93">
        <f>TypeListTemplate!K73</f>
        <v>0</v>
      </c>
      <c r="L73" s="93" t="str">
        <f>TypeListTemplate!L73</f>
        <v>Drive type</v>
      </c>
      <c r="M73" s="93">
        <f>TypeListTemplate!M73</f>
        <v>0</v>
      </c>
      <c r="N73" s="93" t="str">
        <f>TypeListTemplate!N73</f>
        <v>Drive type</v>
      </c>
      <c r="O73" s="93">
        <f>TypeListTemplate!O73</f>
        <v>0</v>
      </c>
      <c r="P73" s="93" t="str">
        <f>TypeListTemplate!P73</f>
        <v>Drive type</v>
      </c>
      <c r="Q73" s="93">
        <f>TypeListTemplate!Q73</f>
        <v>0</v>
      </c>
      <c r="R73" s="93"/>
      <c r="S73" s="93"/>
      <c r="T73" s="93"/>
      <c r="U73" s="93"/>
      <c r="V73" s="93"/>
      <c r="W73" s="93"/>
      <c r="X73" s="93"/>
      <c r="Y73" s="93"/>
    </row>
    <row r="74" spans="1:25" x14ac:dyDescent="0.2">
      <c r="A74" s="117">
        <f>TypeListTemplate!A74</f>
        <v>0</v>
      </c>
      <c r="B74" s="30">
        <f>TypeListTemplate!B74</f>
        <v>0</v>
      </c>
      <c r="C74" s="125">
        <f>TypeListTemplate!C74</f>
        <v>0</v>
      </c>
      <c r="D74" s="93" t="str">
        <f>TypeListTemplate!D74</f>
        <v xml:space="preserve"> 115 V (1-ph)</v>
      </c>
      <c r="E74" s="93">
        <f>TypeListTemplate!E74</f>
        <v>0</v>
      </c>
      <c r="F74" s="93" t="str">
        <f>TypeListTemplate!F74</f>
        <v xml:space="preserve"> 230 V (1-ph)</v>
      </c>
      <c r="G74" s="93">
        <f>TypeListTemplate!G74</f>
        <v>0</v>
      </c>
      <c r="H74" s="95" t="str">
        <f>TypeListTemplate!H74</f>
        <v xml:space="preserve"> 230 V (3-ph)</v>
      </c>
      <c r="I74" s="93">
        <f>TypeListTemplate!I74</f>
        <v>0</v>
      </c>
      <c r="J74" s="93" t="str">
        <f>TypeListTemplate!J74</f>
        <v xml:space="preserve"> 400 V</v>
      </c>
      <c r="K74" s="93">
        <f>TypeListTemplate!K74</f>
        <v>0</v>
      </c>
      <c r="L74" s="93" t="str">
        <f>TypeListTemplate!L74</f>
        <v xml:space="preserve"> 460 V</v>
      </c>
      <c r="M74" s="93">
        <f>TypeListTemplate!M74</f>
        <v>0</v>
      </c>
      <c r="N74" s="93" t="str">
        <f>TypeListTemplate!N74</f>
        <v xml:space="preserve"> 500 V</v>
      </c>
      <c r="O74" s="93">
        <f>TypeListTemplate!O74</f>
        <v>0</v>
      </c>
      <c r="P74" s="93" t="str">
        <f>TypeListTemplate!P74</f>
        <v xml:space="preserve"> 690 V</v>
      </c>
      <c r="Q74" s="93">
        <f>TypeListTemplate!Q74</f>
        <v>0</v>
      </c>
      <c r="R74" s="93"/>
      <c r="S74" s="93"/>
      <c r="T74" s="93"/>
      <c r="U74" s="93"/>
      <c r="V74" s="93"/>
      <c r="W74" s="93"/>
      <c r="X74" s="93"/>
      <c r="Y74" s="93"/>
    </row>
    <row r="75" spans="1:25" x14ac:dyDescent="0.2">
      <c r="A75" s="117">
        <f>TypeListTemplate!A75</f>
        <v>0</v>
      </c>
      <c r="B75" s="30">
        <f>TypeListTemplate!B75</f>
        <v>0</v>
      </c>
      <c r="C75" s="125">
        <f>TypeListTemplate!C75</f>
        <v>0</v>
      </c>
      <c r="D75" s="93">
        <f>TypeListTemplate!D75</f>
        <v>0</v>
      </c>
      <c r="E75" s="93">
        <f>TypeListTemplate!E75</f>
        <v>0</v>
      </c>
      <c r="F75" s="93">
        <f>TypeListTemplate!F75</f>
        <v>0</v>
      </c>
      <c r="G75" s="93">
        <f>TypeListTemplate!G75</f>
        <v>0</v>
      </c>
      <c r="H75" s="95">
        <f>TypeListTemplate!H75</f>
        <v>0</v>
      </c>
      <c r="I75" s="93">
        <f>TypeListTemplate!I75</f>
        <v>0</v>
      </c>
      <c r="J75" s="93">
        <f>TypeListTemplate!J75</f>
        <v>0</v>
      </c>
      <c r="K75" s="93">
        <f>TypeListTemplate!K75</f>
        <v>0</v>
      </c>
      <c r="L75" s="93">
        <f>TypeListTemplate!L75</f>
        <v>0</v>
      </c>
      <c r="M75" s="93">
        <f>TypeListTemplate!M75</f>
        <v>0</v>
      </c>
      <c r="N75" s="93">
        <f>TypeListTemplate!N75</f>
        <v>0</v>
      </c>
      <c r="O75" s="93">
        <f>TypeListTemplate!O75</f>
        <v>0</v>
      </c>
      <c r="P75" s="93">
        <f>TypeListTemplate!P75</f>
        <v>0</v>
      </c>
      <c r="Q75" s="93">
        <f>TypeListTemplate!Q75</f>
        <v>0</v>
      </c>
      <c r="R75" s="93"/>
      <c r="S75" s="93"/>
      <c r="T75" s="93"/>
      <c r="U75" s="93"/>
      <c r="V75" s="93"/>
      <c r="W75" s="93"/>
      <c r="X75" s="93"/>
      <c r="Y75" s="93"/>
    </row>
    <row r="76" spans="1:25" x14ac:dyDescent="0.2">
      <c r="A76" s="117">
        <f>TypeListTemplate!A76</f>
        <v>0</v>
      </c>
      <c r="B76" s="30">
        <f>TypeListTemplate!B76</f>
        <v>0</v>
      </c>
      <c r="C76" s="125">
        <f>TypeListTemplate!C76</f>
        <v>0</v>
      </c>
      <c r="D76" s="93">
        <f>TypeListTemplate!D76</f>
        <v>0</v>
      </c>
      <c r="E76" s="93">
        <f>TypeListTemplate!E76</f>
        <v>0</v>
      </c>
      <c r="F76" s="93">
        <f>TypeListTemplate!F76</f>
        <v>0</v>
      </c>
      <c r="G76" s="93">
        <f>TypeListTemplate!G76</f>
        <v>0</v>
      </c>
      <c r="H76" s="95">
        <f>TypeListTemplate!H76</f>
        <v>0</v>
      </c>
      <c r="I76" s="93">
        <f>TypeListTemplate!I76</f>
        <v>0</v>
      </c>
      <c r="J76" s="93">
        <f>TypeListTemplate!J76</f>
        <v>0</v>
      </c>
      <c r="K76" s="93">
        <f>TypeListTemplate!K76</f>
        <v>0</v>
      </c>
      <c r="L76" s="93">
        <f>TypeListTemplate!L76</f>
        <v>0</v>
      </c>
      <c r="M76" s="93">
        <f>TypeListTemplate!M76</f>
        <v>0</v>
      </c>
      <c r="N76" s="93">
        <f>TypeListTemplate!N76</f>
        <v>0</v>
      </c>
      <c r="O76" s="93">
        <f>TypeListTemplate!O76</f>
        <v>0</v>
      </c>
      <c r="P76" s="93">
        <f>TypeListTemplate!P76</f>
        <v>0</v>
      </c>
      <c r="Q76" s="93">
        <f>TypeListTemplate!Q76</f>
        <v>0</v>
      </c>
      <c r="R76" s="93"/>
      <c r="S76" s="93"/>
      <c r="T76" s="93"/>
      <c r="U76" s="93"/>
      <c r="V76" s="93"/>
      <c r="W76" s="93"/>
      <c r="X76" s="93"/>
      <c r="Y76" s="93"/>
    </row>
    <row r="77" spans="1:25" x14ac:dyDescent="0.2">
      <c r="A77" s="117">
        <f>TypeListTemplate!A77</f>
        <v>0</v>
      </c>
      <c r="B77" s="30">
        <f>TypeListTemplate!B77</f>
        <v>0</v>
      </c>
      <c r="C77" s="125">
        <f>TypeListTemplate!C77</f>
        <v>0</v>
      </c>
      <c r="D77" s="93">
        <f>TypeListTemplate!D77</f>
        <v>0</v>
      </c>
      <c r="E77" s="93">
        <f>TypeListTemplate!E77</f>
        <v>0</v>
      </c>
      <c r="F77" s="93">
        <f>TypeListTemplate!F77</f>
        <v>0</v>
      </c>
      <c r="G77" s="93">
        <f>TypeListTemplate!G77</f>
        <v>0</v>
      </c>
      <c r="H77" s="95">
        <f>TypeListTemplate!H77</f>
        <v>0</v>
      </c>
      <c r="I77" s="93">
        <f>TypeListTemplate!I77</f>
        <v>0</v>
      </c>
      <c r="J77" s="93">
        <f>TypeListTemplate!J77</f>
        <v>0</v>
      </c>
      <c r="K77" s="93">
        <f>TypeListTemplate!K77</f>
        <v>0</v>
      </c>
      <c r="L77" s="93">
        <f>TypeListTemplate!L77</f>
        <v>0</v>
      </c>
      <c r="M77" s="93">
        <f>TypeListTemplate!M77</f>
        <v>0</v>
      </c>
      <c r="N77" s="93">
        <f>TypeListTemplate!N77</f>
        <v>0</v>
      </c>
      <c r="O77" s="93">
        <f>TypeListTemplate!O77</f>
        <v>0</v>
      </c>
      <c r="P77" s="93">
        <f>TypeListTemplate!P77</f>
        <v>0</v>
      </c>
      <c r="Q77" s="93">
        <f>TypeListTemplate!Q77</f>
        <v>0</v>
      </c>
      <c r="R77" s="93"/>
      <c r="S77" s="93"/>
      <c r="T77" s="93"/>
      <c r="U77" s="93"/>
      <c r="V77" s="93"/>
      <c r="W77" s="93"/>
      <c r="X77" s="93"/>
      <c r="Y77" s="93"/>
    </row>
    <row r="78" spans="1:25" x14ac:dyDescent="0.2">
      <c r="A78" s="117">
        <f>TypeListTemplate!A78</f>
        <v>0</v>
      </c>
      <c r="B78" s="30">
        <f>TypeListTemplate!B78</f>
        <v>0</v>
      </c>
      <c r="C78" s="125">
        <f>TypeListTemplate!C78</f>
        <v>0</v>
      </c>
      <c r="D78" s="93">
        <f>TypeListTemplate!D78</f>
        <v>0</v>
      </c>
      <c r="E78" s="93">
        <f>TypeListTemplate!E78</f>
        <v>0</v>
      </c>
      <c r="F78" s="93">
        <f>TypeListTemplate!F78</f>
        <v>0</v>
      </c>
      <c r="G78" s="93">
        <f>TypeListTemplate!G78</f>
        <v>0</v>
      </c>
      <c r="H78" s="95">
        <f>TypeListTemplate!H78</f>
        <v>0</v>
      </c>
      <c r="I78" s="93">
        <f>TypeListTemplate!I78</f>
        <v>0</v>
      </c>
      <c r="J78" s="93">
        <f>TypeListTemplate!J78</f>
        <v>0</v>
      </c>
      <c r="K78" s="93">
        <f>TypeListTemplate!K78</f>
        <v>0</v>
      </c>
      <c r="L78" s="93">
        <f>TypeListTemplate!L78</f>
        <v>0</v>
      </c>
      <c r="M78" s="93">
        <f>TypeListTemplate!M78</f>
        <v>0</v>
      </c>
      <c r="N78" s="93">
        <f>TypeListTemplate!N78</f>
        <v>0</v>
      </c>
      <c r="O78" s="93">
        <f>TypeListTemplate!O78</f>
        <v>0</v>
      </c>
      <c r="P78" s="93">
        <f>TypeListTemplate!P78</f>
        <v>0</v>
      </c>
      <c r="Q78" s="93">
        <f>TypeListTemplate!Q78</f>
        <v>0</v>
      </c>
      <c r="R78" s="93"/>
      <c r="S78" s="93"/>
      <c r="T78" s="93"/>
      <c r="U78" s="93"/>
      <c r="V78" s="93"/>
      <c r="W78" s="93"/>
      <c r="X78" s="93"/>
      <c r="Y78" s="93"/>
    </row>
    <row r="79" spans="1:25" x14ac:dyDescent="0.2">
      <c r="A79" s="117">
        <f>TypeListTemplate!A79</f>
        <v>0</v>
      </c>
      <c r="B79" s="30">
        <f>TypeListTemplate!B79</f>
        <v>0</v>
      </c>
      <c r="C79" s="125">
        <f>TypeListTemplate!C79</f>
        <v>0</v>
      </c>
      <c r="D79" s="93">
        <f>TypeListTemplate!D79</f>
        <v>0</v>
      </c>
      <c r="E79" s="93">
        <f>TypeListTemplate!E79</f>
        <v>0</v>
      </c>
      <c r="F79" s="93">
        <f>TypeListTemplate!F79</f>
        <v>0</v>
      </c>
      <c r="G79" s="93">
        <f>TypeListTemplate!G79</f>
        <v>0</v>
      </c>
      <c r="H79" s="95">
        <f>TypeListTemplate!H79</f>
        <v>0</v>
      </c>
      <c r="I79" s="93">
        <f>TypeListTemplate!I79</f>
        <v>0</v>
      </c>
      <c r="J79" s="93">
        <f>TypeListTemplate!J79</f>
        <v>0</v>
      </c>
      <c r="K79" s="93">
        <f>TypeListTemplate!K79</f>
        <v>0</v>
      </c>
      <c r="L79" s="93">
        <f>TypeListTemplate!L79</f>
        <v>0</v>
      </c>
      <c r="M79" s="93">
        <f>TypeListTemplate!M79</f>
        <v>0</v>
      </c>
      <c r="N79" s="93">
        <f>TypeListTemplate!N79</f>
        <v>0</v>
      </c>
      <c r="O79" s="93">
        <f>TypeListTemplate!O79</f>
        <v>0</v>
      </c>
      <c r="P79" s="93">
        <f>TypeListTemplate!P79</f>
        <v>0</v>
      </c>
      <c r="Q79" s="93">
        <f>TypeListTemplate!Q79</f>
        <v>0</v>
      </c>
      <c r="R79" s="93"/>
      <c r="S79" s="93"/>
      <c r="T79" s="93"/>
      <c r="U79" s="93"/>
      <c r="V79" s="93"/>
      <c r="W79" s="93"/>
      <c r="X79" s="93"/>
      <c r="Y79" s="93"/>
    </row>
    <row r="80" spans="1:25" x14ac:dyDescent="0.2">
      <c r="A80" s="117">
        <f>TypeListTemplate!A80</f>
        <v>0</v>
      </c>
      <c r="B80" s="30">
        <f>TypeListTemplate!B80</f>
        <v>0</v>
      </c>
      <c r="C80" s="125">
        <f>TypeListTemplate!C80</f>
        <v>0</v>
      </c>
      <c r="D80" s="93">
        <f>TypeListTemplate!D80</f>
        <v>0</v>
      </c>
      <c r="E80" s="93">
        <f>TypeListTemplate!E80</f>
        <v>0</v>
      </c>
      <c r="F80" s="93">
        <f>TypeListTemplate!F80</f>
        <v>0</v>
      </c>
      <c r="G80" s="93">
        <f>TypeListTemplate!G80</f>
        <v>0</v>
      </c>
      <c r="H80" s="95">
        <f>TypeListTemplate!H80</f>
        <v>0</v>
      </c>
      <c r="I80" s="93">
        <f>TypeListTemplate!I80</f>
        <v>0</v>
      </c>
      <c r="J80" s="93">
        <f>TypeListTemplate!J80</f>
        <v>0</v>
      </c>
      <c r="K80" s="93">
        <f>TypeListTemplate!K80</f>
        <v>0</v>
      </c>
      <c r="L80" s="93">
        <f>TypeListTemplate!L80</f>
        <v>0</v>
      </c>
      <c r="M80" s="93">
        <f>TypeListTemplate!M80</f>
        <v>0</v>
      </c>
      <c r="N80" s="93">
        <f>TypeListTemplate!N80</f>
        <v>0</v>
      </c>
      <c r="O80" s="93">
        <f>TypeListTemplate!O80</f>
        <v>0</v>
      </c>
      <c r="P80" s="93">
        <f>TypeListTemplate!P80</f>
        <v>0</v>
      </c>
      <c r="Q80" s="93">
        <f>TypeListTemplate!Q80</f>
        <v>0</v>
      </c>
      <c r="R80" s="93"/>
      <c r="S80" s="93"/>
      <c r="T80" s="93"/>
      <c r="U80" s="93"/>
      <c r="V80" s="93"/>
      <c r="W80" s="93"/>
      <c r="X80" s="93"/>
      <c r="Y80" s="93"/>
    </row>
    <row r="81" spans="1:25" x14ac:dyDescent="0.2">
      <c r="A81" s="117">
        <f>TypeListTemplate!A81</f>
        <v>0</v>
      </c>
      <c r="B81" s="30">
        <f>TypeListTemplate!B81</f>
        <v>0</v>
      </c>
      <c r="C81" s="125">
        <f>TypeListTemplate!C81</f>
        <v>0</v>
      </c>
      <c r="D81" s="93">
        <f>TypeListTemplate!D81</f>
        <v>0</v>
      </c>
      <c r="E81" s="93">
        <f>TypeListTemplate!E81</f>
        <v>0</v>
      </c>
      <c r="F81" s="93">
        <f>TypeListTemplate!F81</f>
        <v>0</v>
      </c>
      <c r="G81" s="93">
        <f>TypeListTemplate!G81</f>
        <v>0</v>
      </c>
      <c r="H81" s="95">
        <f>TypeListTemplate!H81</f>
        <v>0</v>
      </c>
      <c r="I81" s="93">
        <f>TypeListTemplate!I81</f>
        <v>0</v>
      </c>
      <c r="J81" s="93">
        <f>TypeListTemplate!J81</f>
        <v>0</v>
      </c>
      <c r="K81" s="93">
        <f>TypeListTemplate!K81</f>
        <v>0</v>
      </c>
      <c r="L81" s="93">
        <f>TypeListTemplate!L81</f>
        <v>0</v>
      </c>
      <c r="M81" s="93">
        <f>TypeListTemplate!M81</f>
        <v>0</v>
      </c>
      <c r="N81" s="93">
        <f>TypeListTemplate!N81</f>
        <v>0</v>
      </c>
      <c r="O81" s="93">
        <f>TypeListTemplate!O81</f>
        <v>0</v>
      </c>
      <c r="P81" s="93">
        <f>TypeListTemplate!P81</f>
        <v>0</v>
      </c>
      <c r="Q81" s="93">
        <f>TypeListTemplate!Q81</f>
        <v>0</v>
      </c>
      <c r="R81" s="93"/>
      <c r="S81" s="93"/>
      <c r="T81" s="93"/>
      <c r="U81" s="93"/>
      <c r="V81" s="93"/>
      <c r="W81" s="93"/>
      <c r="X81" s="93"/>
      <c r="Y81" s="93"/>
    </row>
    <row r="82" spans="1:25" x14ac:dyDescent="0.2">
      <c r="A82" s="117">
        <f>TypeListTemplate!A82</f>
        <v>0</v>
      </c>
      <c r="B82" s="30">
        <f>TypeListTemplate!B82</f>
        <v>0</v>
      </c>
      <c r="C82" s="125">
        <f>TypeListTemplate!C82</f>
        <v>0</v>
      </c>
      <c r="D82" s="93">
        <f>TypeListTemplate!D82</f>
        <v>0</v>
      </c>
      <c r="E82" s="93">
        <f>TypeListTemplate!E82</f>
        <v>0</v>
      </c>
      <c r="F82" s="93">
        <f>TypeListTemplate!F82</f>
        <v>0</v>
      </c>
      <c r="G82" s="93">
        <f>TypeListTemplate!G82</f>
        <v>0</v>
      </c>
      <c r="H82" s="95">
        <f>TypeListTemplate!H82</f>
        <v>0</v>
      </c>
      <c r="I82" s="93">
        <f>TypeListTemplate!I82</f>
        <v>0</v>
      </c>
      <c r="J82" s="93">
        <f>TypeListTemplate!J82</f>
        <v>0</v>
      </c>
      <c r="K82" s="93">
        <f>TypeListTemplate!K82</f>
        <v>0</v>
      </c>
      <c r="L82" s="93">
        <f>TypeListTemplate!L82</f>
        <v>0</v>
      </c>
      <c r="M82" s="93">
        <f>TypeListTemplate!M82</f>
        <v>0</v>
      </c>
      <c r="N82" s="93">
        <f>TypeListTemplate!N82</f>
        <v>0</v>
      </c>
      <c r="O82" s="93">
        <f>TypeListTemplate!O82</f>
        <v>0</v>
      </c>
      <c r="P82" s="93">
        <f>TypeListTemplate!P82</f>
        <v>0</v>
      </c>
      <c r="Q82" s="93">
        <f>TypeListTemplate!Q82</f>
        <v>0</v>
      </c>
      <c r="R82" s="93"/>
      <c r="S82" s="93"/>
      <c r="T82" s="93"/>
      <c r="U82" s="93"/>
      <c r="V82" s="93"/>
      <c r="W82" s="93"/>
      <c r="X82" s="93"/>
      <c r="Y82" s="93"/>
    </row>
    <row r="83" spans="1:25" x14ac:dyDescent="0.2">
      <c r="A83" s="117">
        <f>TypeListTemplate!A83</f>
        <v>0</v>
      </c>
      <c r="B83" s="30">
        <f>TypeListTemplate!B83</f>
        <v>0</v>
      </c>
      <c r="C83" s="125">
        <f>TypeListTemplate!C83</f>
        <v>0</v>
      </c>
      <c r="D83" s="93">
        <f>TypeListTemplate!D83</f>
        <v>0</v>
      </c>
      <c r="E83" s="93">
        <f>TypeListTemplate!E83</f>
        <v>0</v>
      </c>
      <c r="F83" s="93">
        <f>TypeListTemplate!F83</f>
        <v>0</v>
      </c>
      <c r="G83" s="93">
        <f>TypeListTemplate!G83</f>
        <v>0</v>
      </c>
      <c r="H83" s="95">
        <f>TypeListTemplate!H83</f>
        <v>0</v>
      </c>
      <c r="I83" s="93">
        <f>TypeListTemplate!I83</f>
        <v>0</v>
      </c>
      <c r="J83" s="93">
        <f>TypeListTemplate!J83</f>
        <v>0</v>
      </c>
      <c r="K83" s="93">
        <f>TypeListTemplate!K83</f>
        <v>0</v>
      </c>
      <c r="L83" s="93">
        <f>TypeListTemplate!L83</f>
        <v>0</v>
      </c>
      <c r="M83" s="93">
        <f>TypeListTemplate!M83</f>
        <v>0</v>
      </c>
      <c r="N83" s="93">
        <f>TypeListTemplate!N83</f>
        <v>0</v>
      </c>
      <c r="O83" s="93">
        <f>TypeListTemplate!O83</f>
        <v>0</v>
      </c>
      <c r="P83" s="93">
        <f>TypeListTemplate!P83</f>
        <v>0</v>
      </c>
      <c r="Q83" s="93">
        <f>TypeListTemplate!Q83</f>
        <v>0</v>
      </c>
      <c r="R83" s="93"/>
      <c r="S83" s="93"/>
      <c r="T83" s="93"/>
      <c r="U83" s="93"/>
      <c r="V83" s="93"/>
      <c r="W83" s="93"/>
      <c r="X83" s="93"/>
      <c r="Y83" s="93"/>
    </row>
    <row r="84" spans="1:25" x14ac:dyDescent="0.2">
      <c r="A84" s="117">
        <f>TypeListTemplate!A84</f>
        <v>0</v>
      </c>
      <c r="B84" s="30">
        <f>TypeListTemplate!B84</f>
        <v>0</v>
      </c>
      <c r="C84" s="125">
        <f>TypeListTemplate!C84</f>
        <v>0</v>
      </c>
      <c r="D84" s="93">
        <f>TypeListTemplate!D84</f>
        <v>0</v>
      </c>
      <c r="E84" s="93">
        <f>TypeListTemplate!E84</f>
        <v>0</v>
      </c>
      <c r="F84" s="93">
        <f>TypeListTemplate!F84</f>
        <v>0</v>
      </c>
      <c r="G84" s="93">
        <f>TypeListTemplate!G84</f>
        <v>0</v>
      </c>
      <c r="H84" s="95">
        <f>TypeListTemplate!H84</f>
        <v>0</v>
      </c>
      <c r="I84" s="93">
        <f>TypeListTemplate!I84</f>
        <v>0</v>
      </c>
      <c r="J84" s="93">
        <f>TypeListTemplate!J84</f>
        <v>0</v>
      </c>
      <c r="K84" s="93">
        <f>TypeListTemplate!K84</f>
        <v>0</v>
      </c>
      <c r="L84" s="93">
        <f>TypeListTemplate!L84</f>
        <v>0</v>
      </c>
      <c r="M84" s="93">
        <f>TypeListTemplate!M84</f>
        <v>0</v>
      </c>
      <c r="N84" s="93">
        <f>TypeListTemplate!N84</f>
        <v>0</v>
      </c>
      <c r="O84" s="93">
        <f>TypeListTemplate!O84</f>
        <v>0</v>
      </c>
      <c r="P84" s="93">
        <f>TypeListTemplate!P84</f>
        <v>0</v>
      </c>
      <c r="Q84" s="93">
        <f>TypeListTemplate!Q84</f>
        <v>0</v>
      </c>
      <c r="R84" s="93"/>
      <c r="S84" s="93"/>
      <c r="T84" s="93"/>
      <c r="U84" s="93"/>
      <c r="V84" s="93"/>
      <c r="W84" s="93"/>
      <c r="X84" s="93"/>
      <c r="Y84" s="93"/>
    </row>
    <row r="85" spans="1:25" x14ac:dyDescent="0.2">
      <c r="A85" s="117">
        <f>TypeListTemplate!A85</f>
        <v>0</v>
      </c>
      <c r="B85" s="30">
        <f>TypeListTemplate!B85</f>
        <v>0</v>
      </c>
      <c r="C85" s="125">
        <f>TypeListTemplate!C85</f>
        <v>0</v>
      </c>
      <c r="D85" s="93">
        <f>TypeListTemplate!D85</f>
        <v>0</v>
      </c>
      <c r="E85" s="93">
        <f>TypeListTemplate!E85</f>
        <v>0</v>
      </c>
      <c r="F85" s="93">
        <f>TypeListTemplate!F85</f>
        <v>0</v>
      </c>
      <c r="G85" s="93">
        <f>TypeListTemplate!G85</f>
        <v>0</v>
      </c>
      <c r="H85" s="95">
        <f>TypeListTemplate!H85</f>
        <v>0</v>
      </c>
      <c r="I85" s="93">
        <f>TypeListTemplate!I85</f>
        <v>0</v>
      </c>
      <c r="J85" s="93">
        <f>TypeListTemplate!J85</f>
        <v>0</v>
      </c>
      <c r="K85" s="93">
        <f>TypeListTemplate!K85</f>
        <v>0</v>
      </c>
      <c r="L85" s="93">
        <f>TypeListTemplate!L85</f>
        <v>0</v>
      </c>
      <c r="M85" s="93">
        <f>TypeListTemplate!M85</f>
        <v>0</v>
      </c>
      <c r="N85" s="93">
        <f>TypeListTemplate!N85</f>
        <v>0</v>
      </c>
      <c r="O85" s="93">
        <f>TypeListTemplate!O85</f>
        <v>0</v>
      </c>
      <c r="P85" s="93">
        <f>TypeListTemplate!P85</f>
        <v>0</v>
      </c>
      <c r="Q85" s="93">
        <f>TypeListTemplate!Q85</f>
        <v>0</v>
      </c>
      <c r="R85" s="93"/>
      <c r="S85" s="93"/>
      <c r="T85" s="93"/>
      <c r="U85" s="93"/>
      <c r="V85" s="93"/>
      <c r="W85" s="93"/>
      <c r="X85" s="93"/>
      <c r="Y85" s="93"/>
    </row>
    <row r="86" spans="1:25" x14ac:dyDescent="0.2">
      <c r="A86" s="117">
        <f>TypeListTemplate!A86</f>
        <v>0</v>
      </c>
      <c r="B86" s="30">
        <f>TypeListTemplate!B86</f>
        <v>0</v>
      </c>
      <c r="C86" s="125">
        <f>TypeListTemplate!C86</f>
        <v>0</v>
      </c>
      <c r="D86" s="93">
        <f>TypeListTemplate!D86</f>
        <v>0</v>
      </c>
      <c r="E86" s="93">
        <f>TypeListTemplate!E86</f>
        <v>0</v>
      </c>
      <c r="F86" s="93">
        <f>TypeListTemplate!F86</f>
        <v>0</v>
      </c>
      <c r="G86" s="93">
        <f>TypeListTemplate!G86</f>
        <v>0</v>
      </c>
      <c r="H86" s="95">
        <f>TypeListTemplate!H86</f>
        <v>0</v>
      </c>
      <c r="I86" s="93">
        <f>TypeListTemplate!I86</f>
        <v>0</v>
      </c>
      <c r="J86" s="93">
        <f>TypeListTemplate!J86</f>
        <v>0</v>
      </c>
      <c r="K86" s="93">
        <f>TypeListTemplate!K86</f>
        <v>0</v>
      </c>
      <c r="L86" s="93">
        <f>TypeListTemplate!L86</f>
        <v>0</v>
      </c>
      <c r="M86" s="93">
        <f>TypeListTemplate!M86</f>
        <v>0</v>
      </c>
      <c r="N86" s="93">
        <f>TypeListTemplate!N86</f>
        <v>0</v>
      </c>
      <c r="O86" s="93">
        <f>TypeListTemplate!O86</f>
        <v>0</v>
      </c>
      <c r="P86" s="93">
        <f>TypeListTemplate!P86</f>
        <v>0</v>
      </c>
      <c r="Q86" s="93">
        <f>TypeListTemplate!Q86</f>
        <v>0</v>
      </c>
      <c r="R86" s="93"/>
      <c r="S86" s="93"/>
      <c r="T86" s="93"/>
      <c r="U86" s="93"/>
      <c r="V86" s="93"/>
      <c r="W86" s="93"/>
      <c r="X86" s="93"/>
      <c r="Y86" s="93"/>
    </row>
    <row r="87" spans="1:25" x14ac:dyDescent="0.2">
      <c r="A87" s="117">
        <f>TypeListTemplate!A87</f>
        <v>0</v>
      </c>
      <c r="B87" s="30">
        <f>TypeListTemplate!B87</f>
        <v>0</v>
      </c>
      <c r="C87" s="125">
        <f>TypeListTemplate!C87</f>
        <v>0</v>
      </c>
      <c r="D87" s="93">
        <f>TypeListTemplate!D87</f>
        <v>0</v>
      </c>
      <c r="E87" s="93">
        <f>TypeListTemplate!E87</f>
        <v>0</v>
      </c>
      <c r="F87" s="93">
        <f>TypeListTemplate!F87</f>
        <v>0</v>
      </c>
      <c r="G87" s="93">
        <f>TypeListTemplate!G87</f>
        <v>0</v>
      </c>
      <c r="H87" s="95">
        <f>TypeListTemplate!H87</f>
        <v>0</v>
      </c>
      <c r="I87" s="93">
        <f>TypeListTemplate!I87</f>
        <v>0</v>
      </c>
      <c r="J87" s="93">
        <f>TypeListTemplate!J87</f>
        <v>0</v>
      </c>
      <c r="K87" s="93">
        <f>TypeListTemplate!K87</f>
        <v>0</v>
      </c>
      <c r="L87" s="93">
        <f>TypeListTemplate!L87</f>
        <v>0</v>
      </c>
      <c r="M87" s="93">
        <f>TypeListTemplate!M87</f>
        <v>0</v>
      </c>
      <c r="N87" s="93">
        <f>TypeListTemplate!N87</f>
        <v>0</v>
      </c>
      <c r="O87" s="93">
        <f>TypeListTemplate!O87</f>
        <v>0</v>
      </c>
      <c r="P87" s="93">
        <f>TypeListTemplate!P87</f>
        <v>0</v>
      </c>
      <c r="Q87" s="93">
        <f>TypeListTemplate!Q87</f>
        <v>0</v>
      </c>
      <c r="R87" s="93"/>
      <c r="S87" s="93"/>
      <c r="T87" s="93"/>
      <c r="U87" s="93"/>
      <c r="V87" s="93"/>
      <c r="W87" s="93"/>
      <c r="X87" s="93"/>
      <c r="Y87" s="93"/>
    </row>
    <row r="88" spans="1:25" x14ac:dyDescent="0.2">
      <c r="A88" s="117">
        <f>TypeListTemplate!A88</f>
        <v>0</v>
      </c>
      <c r="B88" s="30">
        <f>TypeListTemplate!B88</f>
        <v>0</v>
      </c>
      <c r="C88" s="125">
        <f>TypeListTemplate!C88</f>
        <v>0</v>
      </c>
      <c r="D88" s="93">
        <f>TypeListTemplate!D88</f>
        <v>0</v>
      </c>
      <c r="E88" s="93">
        <f>TypeListTemplate!E88</f>
        <v>0</v>
      </c>
      <c r="F88" s="93">
        <f>TypeListTemplate!F88</f>
        <v>0</v>
      </c>
      <c r="G88" s="93">
        <f>TypeListTemplate!G88</f>
        <v>0</v>
      </c>
      <c r="H88" s="95">
        <f>TypeListTemplate!H88</f>
        <v>0</v>
      </c>
      <c r="I88" s="93">
        <f>TypeListTemplate!I88</f>
        <v>0</v>
      </c>
      <c r="J88" s="93">
        <f>TypeListTemplate!J88</f>
        <v>0</v>
      </c>
      <c r="K88" s="93">
        <f>TypeListTemplate!K88</f>
        <v>0</v>
      </c>
      <c r="L88" s="93">
        <f>TypeListTemplate!L88</f>
        <v>0</v>
      </c>
      <c r="M88" s="93">
        <f>TypeListTemplate!M88</f>
        <v>0</v>
      </c>
      <c r="N88" s="93">
        <f>TypeListTemplate!N88</f>
        <v>0</v>
      </c>
      <c r="O88" s="93">
        <f>TypeListTemplate!O88</f>
        <v>0</v>
      </c>
      <c r="P88" s="93">
        <f>TypeListTemplate!P88</f>
        <v>0</v>
      </c>
      <c r="Q88" s="93">
        <f>TypeListTemplate!Q88</f>
        <v>0</v>
      </c>
      <c r="R88" s="93"/>
      <c r="S88" s="93"/>
      <c r="T88" s="93"/>
      <c r="U88" s="93"/>
      <c r="V88" s="93"/>
      <c r="W88" s="93"/>
      <c r="X88" s="93"/>
      <c r="Y88" s="93"/>
    </row>
    <row r="89" spans="1:25" x14ac:dyDescent="0.2">
      <c r="A89" s="117">
        <f>TypeListTemplate!A89</f>
        <v>0</v>
      </c>
      <c r="B89" s="30">
        <f>TypeListTemplate!B89</f>
        <v>0</v>
      </c>
      <c r="C89" s="125">
        <f>TypeListTemplate!C89</f>
        <v>0</v>
      </c>
      <c r="D89" s="93">
        <f>TypeListTemplate!D89</f>
        <v>0</v>
      </c>
      <c r="E89" s="93">
        <f>TypeListTemplate!E89</f>
        <v>0</v>
      </c>
      <c r="F89" s="93">
        <f>TypeListTemplate!F89</f>
        <v>0</v>
      </c>
      <c r="G89" s="93">
        <f>TypeListTemplate!G89</f>
        <v>0</v>
      </c>
      <c r="H89" s="95">
        <f>TypeListTemplate!H89</f>
        <v>0</v>
      </c>
      <c r="I89" s="93">
        <f>TypeListTemplate!I89</f>
        <v>0</v>
      </c>
      <c r="J89" s="93">
        <f>TypeListTemplate!J89</f>
        <v>0</v>
      </c>
      <c r="K89" s="93">
        <f>TypeListTemplate!K89</f>
        <v>0</v>
      </c>
      <c r="L89" s="93">
        <f>TypeListTemplate!L89</f>
        <v>0</v>
      </c>
      <c r="M89" s="93">
        <f>TypeListTemplate!M89</f>
        <v>0</v>
      </c>
      <c r="N89" s="93">
        <f>TypeListTemplate!N89</f>
        <v>0</v>
      </c>
      <c r="O89" s="93">
        <f>TypeListTemplate!O89</f>
        <v>0</v>
      </c>
      <c r="P89" s="93">
        <f>TypeListTemplate!P89</f>
        <v>0</v>
      </c>
      <c r="Q89" s="93">
        <f>TypeListTemplate!Q89</f>
        <v>0</v>
      </c>
      <c r="R89" s="93"/>
      <c r="S89" s="93"/>
      <c r="T89" s="93"/>
      <c r="U89" s="93"/>
      <c r="V89" s="93"/>
      <c r="W89" s="93"/>
      <c r="X89" s="93"/>
      <c r="Y89" s="93"/>
    </row>
    <row r="90" spans="1:25" x14ac:dyDescent="0.2">
      <c r="A90" s="117">
        <f>TypeListTemplate!A90</f>
        <v>0</v>
      </c>
      <c r="B90" s="30">
        <f>TypeListTemplate!B90</f>
        <v>0</v>
      </c>
      <c r="C90" s="125">
        <f>TypeListTemplate!C90</f>
        <v>0</v>
      </c>
      <c r="D90" s="93">
        <f>TypeListTemplate!D90</f>
        <v>0</v>
      </c>
      <c r="E90" s="93">
        <f>TypeListTemplate!E90</f>
        <v>0</v>
      </c>
      <c r="F90" s="93">
        <f>TypeListTemplate!F90</f>
        <v>0</v>
      </c>
      <c r="G90" s="93">
        <f>TypeListTemplate!G90</f>
        <v>0</v>
      </c>
      <c r="H90" s="95">
        <f>TypeListTemplate!H90</f>
        <v>0</v>
      </c>
      <c r="I90" s="93">
        <f>TypeListTemplate!I90</f>
        <v>0</v>
      </c>
      <c r="J90" s="93">
        <f>TypeListTemplate!J90</f>
        <v>0</v>
      </c>
      <c r="K90" s="93">
        <f>TypeListTemplate!K90</f>
        <v>0</v>
      </c>
      <c r="L90" s="93">
        <f>TypeListTemplate!L90</f>
        <v>0</v>
      </c>
      <c r="M90" s="93">
        <f>TypeListTemplate!M90</f>
        <v>0</v>
      </c>
      <c r="N90" s="93">
        <f>TypeListTemplate!N90</f>
        <v>0</v>
      </c>
      <c r="O90" s="93">
        <f>TypeListTemplate!O90</f>
        <v>0</v>
      </c>
      <c r="P90" s="93">
        <f>TypeListTemplate!P90</f>
        <v>0</v>
      </c>
      <c r="Q90" s="93">
        <f>TypeListTemplate!Q90</f>
        <v>0</v>
      </c>
      <c r="R90" s="93"/>
      <c r="S90" s="93"/>
      <c r="T90" s="93"/>
      <c r="U90" s="93"/>
      <c r="V90" s="93"/>
      <c r="W90" s="93"/>
      <c r="X90" s="93"/>
      <c r="Y90" s="93"/>
    </row>
    <row r="91" spans="1:25" x14ac:dyDescent="0.2">
      <c r="A91" s="117">
        <f>TypeListTemplate!A91</f>
        <v>0</v>
      </c>
      <c r="B91" s="30">
        <f>TypeListTemplate!B91</f>
        <v>0</v>
      </c>
      <c r="C91" s="125">
        <f>TypeListTemplate!C91</f>
        <v>0</v>
      </c>
      <c r="D91" s="93">
        <f>TypeListTemplate!D91</f>
        <v>0</v>
      </c>
      <c r="E91" s="93">
        <f>TypeListTemplate!E91</f>
        <v>0</v>
      </c>
      <c r="F91" s="93">
        <f>TypeListTemplate!F91</f>
        <v>0</v>
      </c>
      <c r="G91" s="93">
        <f>TypeListTemplate!G91</f>
        <v>0</v>
      </c>
      <c r="H91" s="95">
        <f>TypeListTemplate!H91</f>
        <v>0</v>
      </c>
      <c r="I91" s="93">
        <f>TypeListTemplate!I91</f>
        <v>0</v>
      </c>
      <c r="J91" s="93">
        <f>TypeListTemplate!J91</f>
        <v>0</v>
      </c>
      <c r="K91" s="93">
        <f>TypeListTemplate!K91</f>
        <v>0</v>
      </c>
      <c r="L91" s="93">
        <f>TypeListTemplate!L91</f>
        <v>0</v>
      </c>
      <c r="M91" s="93">
        <f>TypeListTemplate!M91</f>
        <v>0</v>
      </c>
      <c r="N91" s="93">
        <f>TypeListTemplate!N91</f>
        <v>0</v>
      </c>
      <c r="O91" s="93">
        <f>TypeListTemplate!O91</f>
        <v>0</v>
      </c>
      <c r="P91" s="93">
        <f>TypeListTemplate!P91</f>
        <v>0</v>
      </c>
      <c r="Q91" s="93">
        <f>TypeListTemplate!Q91</f>
        <v>0</v>
      </c>
      <c r="R91" s="93"/>
      <c r="S91" s="93"/>
      <c r="T91" s="93"/>
      <c r="U91" s="93"/>
      <c r="V91" s="93"/>
      <c r="W91" s="93"/>
      <c r="X91" s="93"/>
      <c r="Y91" s="93"/>
    </row>
    <row r="92" spans="1:25" x14ac:dyDescent="0.2">
      <c r="A92" s="117">
        <f>TypeListTemplate!A92</f>
        <v>0</v>
      </c>
      <c r="B92" s="30">
        <f>TypeListTemplate!B92</f>
        <v>0</v>
      </c>
      <c r="C92" s="125">
        <f>TypeListTemplate!C92</f>
        <v>0</v>
      </c>
      <c r="D92" s="93">
        <f>TypeListTemplate!D92</f>
        <v>0</v>
      </c>
      <c r="E92" s="93">
        <f>TypeListTemplate!E92</f>
        <v>0</v>
      </c>
      <c r="F92" s="93">
        <f>TypeListTemplate!F92</f>
        <v>0</v>
      </c>
      <c r="G92" s="93">
        <f>TypeListTemplate!G92</f>
        <v>0</v>
      </c>
      <c r="H92" s="95">
        <f>TypeListTemplate!H92</f>
        <v>0</v>
      </c>
      <c r="I92" s="93">
        <f>TypeListTemplate!I92</f>
        <v>0</v>
      </c>
      <c r="J92" s="93">
        <f>TypeListTemplate!J92</f>
        <v>0</v>
      </c>
      <c r="K92" s="93">
        <f>TypeListTemplate!K92</f>
        <v>0</v>
      </c>
      <c r="L92" s="93">
        <f>TypeListTemplate!L92</f>
        <v>0</v>
      </c>
      <c r="M92" s="93">
        <f>TypeListTemplate!M92</f>
        <v>0</v>
      </c>
      <c r="N92" s="93">
        <f>TypeListTemplate!N92</f>
        <v>0</v>
      </c>
      <c r="O92" s="93">
        <f>TypeListTemplate!O92</f>
        <v>0</v>
      </c>
      <c r="P92" s="93">
        <f>TypeListTemplate!P92</f>
        <v>0</v>
      </c>
      <c r="Q92" s="93">
        <f>TypeListTemplate!Q92</f>
        <v>0</v>
      </c>
      <c r="R92" s="93"/>
      <c r="S92" s="93"/>
      <c r="T92" s="93"/>
      <c r="U92" s="93"/>
      <c r="V92" s="93"/>
      <c r="W92" s="93"/>
      <c r="X92" s="93"/>
      <c r="Y92" s="93"/>
    </row>
    <row r="93" spans="1:25" x14ac:dyDescent="0.2">
      <c r="A93" s="117">
        <f>TypeListTemplate!A93</f>
        <v>0</v>
      </c>
      <c r="B93" s="30">
        <f>TypeListTemplate!B93</f>
        <v>0</v>
      </c>
      <c r="C93" s="125">
        <f>TypeListTemplate!C93</f>
        <v>0</v>
      </c>
      <c r="D93" s="93">
        <f>TypeListTemplate!D93</f>
        <v>0</v>
      </c>
      <c r="E93" s="93">
        <f>TypeListTemplate!E93</f>
        <v>0</v>
      </c>
      <c r="F93" s="93">
        <f>TypeListTemplate!F93</f>
        <v>0</v>
      </c>
      <c r="G93" s="93">
        <f>TypeListTemplate!G93</f>
        <v>0</v>
      </c>
      <c r="H93" s="95">
        <f>TypeListTemplate!H93</f>
        <v>0</v>
      </c>
      <c r="I93" s="93">
        <f>TypeListTemplate!I93</f>
        <v>0</v>
      </c>
      <c r="J93" s="93">
        <f>TypeListTemplate!J93</f>
        <v>0</v>
      </c>
      <c r="K93" s="93">
        <f>TypeListTemplate!K93</f>
        <v>0</v>
      </c>
      <c r="L93" s="93">
        <f>TypeListTemplate!L93</f>
        <v>0</v>
      </c>
      <c r="M93" s="93">
        <f>TypeListTemplate!M93</f>
        <v>0</v>
      </c>
      <c r="N93" s="93">
        <f>TypeListTemplate!N93</f>
        <v>0</v>
      </c>
      <c r="O93" s="93">
        <f>TypeListTemplate!O93</f>
        <v>0</v>
      </c>
      <c r="P93" s="93">
        <f>TypeListTemplate!P93</f>
        <v>0</v>
      </c>
      <c r="Q93" s="93">
        <f>TypeListTemplate!Q93</f>
        <v>0</v>
      </c>
      <c r="R93" s="93"/>
      <c r="S93" s="93"/>
      <c r="T93" s="93"/>
      <c r="U93" s="93"/>
      <c r="V93" s="93"/>
      <c r="W93" s="93"/>
      <c r="X93" s="93"/>
      <c r="Y93" s="93"/>
    </row>
    <row r="94" spans="1:25" x14ac:dyDescent="0.2">
      <c r="A94" s="117">
        <f>TypeListTemplate!A94</f>
        <v>0</v>
      </c>
      <c r="B94" s="30">
        <f>TypeListTemplate!B94</f>
        <v>0</v>
      </c>
      <c r="C94" s="125">
        <f>TypeListTemplate!C94</f>
        <v>0</v>
      </c>
      <c r="D94" s="93">
        <f>TypeListTemplate!D94</f>
        <v>0</v>
      </c>
      <c r="E94" s="93">
        <f>TypeListTemplate!E94</f>
        <v>0</v>
      </c>
      <c r="F94" s="93">
        <f>TypeListTemplate!F94</f>
        <v>0</v>
      </c>
      <c r="G94" s="93">
        <f>TypeListTemplate!G94</f>
        <v>0</v>
      </c>
      <c r="H94" s="95">
        <f>TypeListTemplate!H94</f>
        <v>0</v>
      </c>
      <c r="I94" s="93">
        <f>TypeListTemplate!I94</f>
        <v>0</v>
      </c>
      <c r="J94" s="93">
        <f>TypeListTemplate!J94</f>
        <v>0</v>
      </c>
      <c r="K94" s="93">
        <f>TypeListTemplate!K94</f>
        <v>0</v>
      </c>
      <c r="L94" s="93">
        <f>TypeListTemplate!L94</f>
        <v>0</v>
      </c>
      <c r="M94" s="93">
        <f>TypeListTemplate!M94</f>
        <v>0</v>
      </c>
      <c r="N94" s="93">
        <f>TypeListTemplate!N94</f>
        <v>0</v>
      </c>
      <c r="O94" s="93">
        <f>TypeListTemplate!O94</f>
        <v>0</v>
      </c>
      <c r="P94" s="93">
        <f>TypeListTemplate!P94</f>
        <v>0</v>
      </c>
      <c r="Q94" s="93">
        <f>TypeListTemplate!Q94</f>
        <v>0</v>
      </c>
      <c r="R94" s="93"/>
      <c r="S94" s="93"/>
      <c r="T94" s="93"/>
      <c r="U94" s="93"/>
      <c r="V94" s="93"/>
      <c r="W94" s="93"/>
      <c r="X94" s="93"/>
      <c r="Y94" s="93"/>
    </row>
    <row r="95" spans="1:25" x14ac:dyDescent="0.2">
      <c r="A95" s="117">
        <f>TypeListTemplate!A95</f>
        <v>0</v>
      </c>
      <c r="B95" s="30">
        <f>TypeListTemplate!B95</f>
        <v>0</v>
      </c>
      <c r="C95" s="125">
        <f>TypeListTemplate!C95</f>
        <v>0</v>
      </c>
      <c r="D95" s="93">
        <f>TypeListTemplate!D95</f>
        <v>0</v>
      </c>
      <c r="E95" s="93">
        <f>TypeListTemplate!E95</f>
        <v>0</v>
      </c>
      <c r="F95" s="93">
        <f>TypeListTemplate!F95</f>
        <v>0</v>
      </c>
      <c r="G95" s="93">
        <f>TypeListTemplate!G95</f>
        <v>0</v>
      </c>
      <c r="H95" s="95">
        <f>TypeListTemplate!H95</f>
        <v>0</v>
      </c>
      <c r="I95" s="93">
        <f>TypeListTemplate!I95</f>
        <v>0</v>
      </c>
      <c r="J95" s="93">
        <f>TypeListTemplate!J95</f>
        <v>0</v>
      </c>
      <c r="K95" s="93">
        <f>TypeListTemplate!K95</f>
        <v>0</v>
      </c>
      <c r="L95" s="93">
        <f>TypeListTemplate!L95</f>
        <v>0</v>
      </c>
      <c r="M95" s="93">
        <f>TypeListTemplate!M95</f>
        <v>0</v>
      </c>
      <c r="N95" s="93">
        <f>TypeListTemplate!N95</f>
        <v>0</v>
      </c>
      <c r="O95" s="93">
        <f>TypeListTemplate!O95</f>
        <v>0</v>
      </c>
      <c r="P95" s="93">
        <f>TypeListTemplate!P95</f>
        <v>0</v>
      </c>
      <c r="Q95" s="93">
        <f>TypeListTemplate!Q95</f>
        <v>0</v>
      </c>
      <c r="R95" s="93"/>
      <c r="S95" s="93"/>
      <c r="T95" s="93"/>
      <c r="U95" s="93"/>
      <c r="V95" s="93"/>
      <c r="W95" s="93"/>
      <c r="X95" s="93"/>
      <c r="Y95" s="93"/>
    </row>
  </sheetData>
  <pageMargins left="0.75" right="0.75" top="1" bottom="1" header="0.5" footer="0.5"/>
  <pageSetup paperSize="8" scale="5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A94"/>
  <sheetViews>
    <sheetView workbookViewId="0">
      <selection activeCell="A2" sqref="A2"/>
    </sheetView>
  </sheetViews>
  <sheetFormatPr defaultRowHeight="12.75" x14ac:dyDescent="0.2"/>
  <cols>
    <col min="1" max="1" width="13.5703125" style="69" customWidth="1"/>
    <col min="2" max="2" width="12.85546875" style="38" customWidth="1"/>
    <col min="3" max="3" width="11" style="115" bestFit="1" customWidth="1"/>
    <col min="4" max="5" width="9.140625" style="69"/>
    <col min="6" max="6" width="16.7109375" style="69" customWidth="1"/>
    <col min="7" max="7" width="5.85546875" style="69" customWidth="1"/>
    <col min="8" max="8" width="18.42578125" style="72" bestFit="1" customWidth="1"/>
    <col min="9" max="9" width="9.140625" style="69"/>
    <col min="10" max="10" width="18.42578125" style="69" bestFit="1" customWidth="1"/>
    <col min="11" max="11" width="9.140625" style="69"/>
    <col min="12" max="12" width="18.42578125" style="69" bestFit="1" customWidth="1"/>
    <col min="13" max="256" width="9.140625" style="69"/>
    <col min="257" max="257" width="15" style="69" bestFit="1" customWidth="1"/>
    <col min="258" max="258" width="12.85546875" style="69" customWidth="1"/>
    <col min="259" max="259" width="11" style="69" bestFit="1" customWidth="1"/>
    <col min="260" max="261" width="9.140625" style="69"/>
    <col min="262" max="262" width="16.7109375" style="69" customWidth="1"/>
    <col min="263" max="263" width="5.85546875" style="69" customWidth="1"/>
    <col min="264" max="264" width="18.42578125" style="69" bestFit="1" customWidth="1"/>
    <col min="265" max="265" width="9.140625" style="69"/>
    <col min="266" max="266" width="18.42578125" style="69" bestFit="1" customWidth="1"/>
    <col min="267" max="267" width="9.140625" style="69"/>
    <col min="268" max="268" width="18.42578125" style="69" bestFit="1" customWidth="1"/>
    <col min="269" max="512" width="9.140625" style="69"/>
    <col min="513" max="513" width="15" style="69" bestFit="1" customWidth="1"/>
    <col min="514" max="514" width="12.85546875" style="69" customWidth="1"/>
    <col min="515" max="515" width="11" style="69" bestFit="1" customWidth="1"/>
    <col min="516" max="517" width="9.140625" style="69"/>
    <col min="518" max="518" width="16.7109375" style="69" customWidth="1"/>
    <col min="519" max="519" width="5.85546875" style="69" customWidth="1"/>
    <col min="520" max="520" width="18.42578125" style="69" bestFit="1" customWidth="1"/>
    <col min="521" max="521" width="9.140625" style="69"/>
    <col min="522" max="522" width="18.42578125" style="69" bestFit="1" customWidth="1"/>
    <col min="523" max="523" width="9.140625" style="69"/>
    <col min="524" max="524" width="18.42578125" style="69" bestFit="1" customWidth="1"/>
    <col min="525" max="768" width="9.140625" style="69"/>
    <col min="769" max="769" width="15" style="69" bestFit="1" customWidth="1"/>
    <col min="770" max="770" width="12.85546875" style="69" customWidth="1"/>
    <col min="771" max="771" width="11" style="69" bestFit="1" customWidth="1"/>
    <col min="772" max="773" width="9.140625" style="69"/>
    <col min="774" max="774" width="16.7109375" style="69" customWidth="1"/>
    <col min="775" max="775" width="5.85546875" style="69" customWidth="1"/>
    <col min="776" max="776" width="18.42578125" style="69" bestFit="1" customWidth="1"/>
    <col min="777" max="777" width="9.140625" style="69"/>
    <col min="778" max="778" width="18.42578125" style="69" bestFit="1" customWidth="1"/>
    <col min="779" max="779" width="9.140625" style="69"/>
    <col min="780" max="780" width="18.42578125" style="69" bestFit="1" customWidth="1"/>
    <col min="781" max="1024" width="9.140625" style="69"/>
    <col min="1025" max="1025" width="15" style="69" bestFit="1" customWidth="1"/>
    <col min="1026" max="1026" width="12.85546875" style="69" customWidth="1"/>
    <col min="1027" max="1027" width="11" style="69" bestFit="1" customWidth="1"/>
    <col min="1028" max="1029" width="9.140625" style="69"/>
    <col min="1030" max="1030" width="16.7109375" style="69" customWidth="1"/>
    <col min="1031" max="1031" width="5.85546875" style="69" customWidth="1"/>
    <col min="1032" max="1032" width="18.42578125" style="69" bestFit="1" customWidth="1"/>
    <col min="1033" max="1033" width="9.140625" style="69"/>
    <col min="1034" max="1034" width="18.42578125" style="69" bestFit="1" customWidth="1"/>
    <col min="1035" max="1035" width="9.140625" style="69"/>
    <col min="1036" max="1036" width="18.42578125" style="69" bestFit="1" customWidth="1"/>
    <col min="1037" max="1280" width="9.140625" style="69"/>
    <col min="1281" max="1281" width="15" style="69" bestFit="1" customWidth="1"/>
    <col min="1282" max="1282" width="12.85546875" style="69" customWidth="1"/>
    <col min="1283" max="1283" width="11" style="69" bestFit="1" customWidth="1"/>
    <col min="1284" max="1285" width="9.140625" style="69"/>
    <col min="1286" max="1286" width="16.7109375" style="69" customWidth="1"/>
    <col min="1287" max="1287" width="5.85546875" style="69" customWidth="1"/>
    <col min="1288" max="1288" width="18.42578125" style="69" bestFit="1" customWidth="1"/>
    <col min="1289" max="1289" width="9.140625" style="69"/>
    <col min="1290" max="1290" width="18.42578125" style="69" bestFit="1" customWidth="1"/>
    <col min="1291" max="1291" width="9.140625" style="69"/>
    <col min="1292" max="1292" width="18.42578125" style="69" bestFit="1" customWidth="1"/>
    <col min="1293" max="1536" width="9.140625" style="69"/>
    <col min="1537" max="1537" width="15" style="69" bestFit="1" customWidth="1"/>
    <col min="1538" max="1538" width="12.85546875" style="69" customWidth="1"/>
    <col min="1539" max="1539" width="11" style="69" bestFit="1" customWidth="1"/>
    <col min="1540" max="1541" width="9.140625" style="69"/>
    <col min="1542" max="1542" width="16.7109375" style="69" customWidth="1"/>
    <col min="1543" max="1543" width="5.85546875" style="69" customWidth="1"/>
    <col min="1544" max="1544" width="18.42578125" style="69" bestFit="1" customWidth="1"/>
    <col min="1545" max="1545" width="9.140625" style="69"/>
    <col min="1546" max="1546" width="18.42578125" style="69" bestFit="1" customWidth="1"/>
    <col min="1547" max="1547" width="9.140625" style="69"/>
    <col min="1548" max="1548" width="18.42578125" style="69" bestFit="1" customWidth="1"/>
    <col min="1549" max="1792" width="9.140625" style="69"/>
    <col min="1793" max="1793" width="15" style="69" bestFit="1" customWidth="1"/>
    <col min="1794" max="1794" width="12.85546875" style="69" customWidth="1"/>
    <col min="1795" max="1795" width="11" style="69" bestFit="1" customWidth="1"/>
    <col min="1796" max="1797" width="9.140625" style="69"/>
    <col min="1798" max="1798" width="16.7109375" style="69" customWidth="1"/>
    <col min="1799" max="1799" width="5.85546875" style="69" customWidth="1"/>
    <col min="1800" max="1800" width="18.42578125" style="69" bestFit="1" customWidth="1"/>
    <col min="1801" max="1801" width="9.140625" style="69"/>
    <col min="1802" max="1802" width="18.42578125" style="69" bestFit="1" customWidth="1"/>
    <col min="1803" max="1803" width="9.140625" style="69"/>
    <col min="1804" max="1804" width="18.42578125" style="69" bestFit="1" customWidth="1"/>
    <col min="1805" max="2048" width="9.140625" style="69"/>
    <col min="2049" max="2049" width="15" style="69" bestFit="1" customWidth="1"/>
    <col min="2050" max="2050" width="12.85546875" style="69" customWidth="1"/>
    <col min="2051" max="2051" width="11" style="69" bestFit="1" customWidth="1"/>
    <col min="2052" max="2053" width="9.140625" style="69"/>
    <col min="2054" max="2054" width="16.7109375" style="69" customWidth="1"/>
    <col min="2055" max="2055" width="5.85546875" style="69" customWidth="1"/>
    <col min="2056" max="2056" width="18.42578125" style="69" bestFit="1" customWidth="1"/>
    <col min="2057" max="2057" width="9.140625" style="69"/>
    <col min="2058" max="2058" width="18.42578125" style="69" bestFit="1" customWidth="1"/>
    <col min="2059" max="2059" width="9.140625" style="69"/>
    <col min="2060" max="2060" width="18.42578125" style="69" bestFit="1" customWidth="1"/>
    <col min="2061" max="2304" width="9.140625" style="69"/>
    <col min="2305" max="2305" width="15" style="69" bestFit="1" customWidth="1"/>
    <col min="2306" max="2306" width="12.85546875" style="69" customWidth="1"/>
    <col min="2307" max="2307" width="11" style="69" bestFit="1" customWidth="1"/>
    <col min="2308" max="2309" width="9.140625" style="69"/>
    <col min="2310" max="2310" width="16.7109375" style="69" customWidth="1"/>
    <col min="2311" max="2311" width="5.85546875" style="69" customWidth="1"/>
    <col min="2312" max="2312" width="18.42578125" style="69" bestFit="1" customWidth="1"/>
    <col min="2313" max="2313" width="9.140625" style="69"/>
    <col min="2314" max="2314" width="18.42578125" style="69" bestFit="1" customWidth="1"/>
    <col min="2315" max="2315" width="9.140625" style="69"/>
    <col min="2316" max="2316" width="18.42578125" style="69" bestFit="1" customWidth="1"/>
    <col min="2317" max="2560" width="9.140625" style="69"/>
    <col min="2561" max="2561" width="15" style="69" bestFit="1" customWidth="1"/>
    <col min="2562" max="2562" width="12.85546875" style="69" customWidth="1"/>
    <col min="2563" max="2563" width="11" style="69" bestFit="1" customWidth="1"/>
    <col min="2564" max="2565" width="9.140625" style="69"/>
    <col min="2566" max="2566" width="16.7109375" style="69" customWidth="1"/>
    <col min="2567" max="2567" width="5.85546875" style="69" customWidth="1"/>
    <col min="2568" max="2568" width="18.42578125" style="69" bestFit="1" customWidth="1"/>
    <col min="2569" max="2569" width="9.140625" style="69"/>
    <col min="2570" max="2570" width="18.42578125" style="69" bestFit="1" customWidth="1"/>
    <col min="2571" max="2571" width="9.140625" style="69"/>
    <col min="2572" max="2572" width="18.42578125" style="69" bestFit="1" customWidth="1"/>
    <col min="2573" max="2816" width="9.140625" style="69"/>
    <col min="2817" max="2817" width="15" style="69" bestFit="1" customWidth="1"/>
    <col min="2818" max="2818" width="12.85546875" style="69" customWidth="1"/>
    <col min="2819" max="2819" width="11" style="69" bestFit="1" customWidth="1"/>
    <col min="2820" max="2821" width="9.140625" style="69"/>
    <col min="2822" max="2822" width="16.7109375" style="69" customWidth="1"/>
    <col min="2823" max="2823" width="5.85546875" style="69" customWidth="1"/>
    <col min="2824" max="2824" width="18.42578125" style="69" bestFit="1" customWidth="1"/>
    <col min="2825" max="2825" width="9.140625" style="69"/>
    <col min="2826" max="2826" width="18.42578125" style="69" bestFit="1" customWidth="1"/>
    <col min="2827" max="2827" width="9.140625" style="69"/>
    <col min="2828" max="2828" width="18.42578125" style="69" bestFit="1" customWidth="1"/>
    <col min="2829" max="3072" width="9.140625" style="69"/>
    <col min="3073" max="3073" width="15" style="69" bestFit="1" customWidth="1"/>
    <col min="3074" max="3074" width="12.85546875" style="69" customWidth="1"/>
    <col min="3075" max="3075" width="11" style="69" bestFit="1" customWidth="1"/>
    <col min="3076" max="3077" width="9.140625" style="69"/>
    <col min="3078" max="3078" width="16.7109375" style="69" customWidth="1"/>
    <col min="3079" max="3079" width="5.85546875" style="69" customWidth="1"/>
    <col min="3080" max="3080" width="18.42578125" style="69" bestFit="1" customWidth="1"/>
    <col min="3081" max="3081" width="9.140625" style="69"/>
    <col min="3082" max="3082" width="18.42578125" style="69" bestFit="1" customWidth="1"/>
    <col min="3083" max="3083" width="9.140625" style="69"/>
    <col min="3084" max="3084" width="18.42578125" style="69" bestFit="1" customWidth="1"/>
    <col min="3085" max="3328" width="9.140625" style="69"/>
    <col min="3329" max="3329" width="15" style="69" bestFit="1" customWidth="1"/>
    <col min="3330" max="3330" width="12.85546875" style="69" customWidth="1"/>
    <col min="3331" max="3331" width="11" style="69" bestFit="1" customWidth="1"/>
    <col min="3332" max="3333" width="9.140625" style="69"/>
    <col min="3334" max="3334" width="16.7109375" style="69" customWidth="1"/>
    <col min="3335" max="3335" width="5.85546875" style="69" customWidth="1"/>
    <col min="3336" max="3336" width="18.42578125" style="69" bestFit="1" customWidth="1"/>
    <col min="3337" max="3337" width="9.140625" style="69"/>
    <col min="3338" max="3338" width="18.42578125" style="69" bestFit="1" customWidth="1"/>
    <col min="3339" max="3339" width="9.140625" style="69"/>
    <col min="3340" max="3340" width="18.42578125" style="69" bestFit="1" customWidth="1"/>
    <col min="3341" max="3584" width="9.140625" style="69"/>
    <col min="3585" max="3585" width="15" style="69" bestFit="1" customWidth="1"/>
    <col min="3586" max="3586" width="12.85546875" style="69" customWidth="1"/>
    <col min="3587" max="3587" width="11" style="69" bestFit="1" customWidth="1"/>
    <col min="3588" max="3589" width="9.140625" style="69"/>
    <col min="3590" max="3590" width="16.7109375" style="69" customWidth="1"/>
    <col min="3591" max="3591" width="5.85546875" style="69" customWidth="1"/>
    <col min="3592" max="3592" width="18.42578125" style="69" bestFit="1" customWidth="1"/>
    <col min="3593" max="3593" width="9.140625" style="69"/>
    <col min="3594" max="3594" width="18.42578125" style="69" bestFit="1" customWidth="1"/>
    <col min="3595" max="3595" width="9.140625" style="69"/>
    <col min="3596" max="3596" width="18.42578125" style="69" bestFit="1" customWidth="1"/>
    <col min="3597" max="3840" width="9.140625" style="69"/>
    <col min="3841" max="3841" width="15" style="69" bestFit="1" customWidth="1"/>
    <col min="3842" max="3842" width="12.85546875" style="69" customWidth="1"/>
    <col min="3843" max="3843" width="11" style="69" bestFit="1" customWidth="1"/>
    <col min="3844" max="3845" width="9.140625" style="69"/>
    <col min="3846" max="3846" width="16.7109375" style="69" customWidth="1"/>
    <col min="3847" max="3847" width="5.85546875" style="69" customWidth="1"/>
    <col min="3848" max="3848" width="18.42578125" style="69" bestFit="1" customWidth="1"/>
    <col min="3849" max="3849" width="9.140625" style="69"/>
    <col min="3850" max="3850" width="18.42578125" style="69" bestFit="1" customWidth="1"/>
    <col min="3851" max="3851" width="9.140625" style="69"/>
    <col min="3852" max="3852" width="18.42578125" style="69" bestFit="1" customWidth="1"/>
    <col min="3853" max="4096" width="9.140625" style="69"/>
    <col min="4097" max="4097" width="15" style="69" bestFit="1" customWidth="1"/>
    <col min="4098" max="4098" width="12.85546875" style="69" customWidth="1"/>
    <col min="4099" max="4099" width="11" style="69" bestFit="1" customWidth="1"/>
    <col min="4100" max="4101" width="9.140625" style="69"/>
    <col min="4102" max="4102" width="16.7109375" style="69" customWidth="1"/>
    <col min="4103" max="4103" width="5.85546875" style="69" customWidth="1"/>
    <col min="4104" max="4104" width="18.42578125" style="69" bestFit="1" customWidth="1"/>
    <col min="4105" max="4105" width="9.140625" style="69"/>
    <col min="4106" max="4106" width="18.42578125" style="69" bestFit="1" customWidth="1"/>
    <col min="4107" max="4107" width="9.140625" style="69"/>
    <col min="4108" max="4108" width="18.42578125" style="69" bestFit="1" customWidth="1"/>
    <col min="4109" max="4352" width="9.140625" style="69"/>
    <col min="4353" max="4353" width="15" style="69" bestFit="1" customWidth="1"/>
    <col min="4354" max="4354" width="12.85546875" style="69" customWidth="1"/>
    <col min="4355" max="4355" width="11" style="69" bestFit="1" customWidth="1"/>
    <col min="4356" max="4357" width="9.140625" style="69"/>
    <col min="4358" max="4358" width="16.7109375" style="69" customWidth="1"/>
    <col min="4359" max="4359" width="5.85546875" style="69" customWidth="1"/>
    <col min="4360" max="4360" width="18.42578125" style="69" bestFit="1" customWidth="1"/>
    <col min="4361" max="4361" width="9.140625" style="69"/>
    <col min="4362" max="4362" width="18.42578125" style="69" bestFit="1" customWidth="1"/>
    <col min="4363" max="4363" width="9.140625" style="69"/>
    <col min="4364" max="4364" width="18.42578125" style="69" bestFit="1" customWidth="1"/>
    <col min="4365" max="4608" width="9.140625" style="69"/>
    <col min="4609" max="4609" width="15" style="69" bestFit="1" customWidth="1"/>
    <col min="4610" max="4610" width="12.85546875" style="69" customWidth="1"/>
    <col min="4611" max="4611" width="11" style="69" bestFit="1" customWidth="1"/>
    <col min="4612" max="4613" width="9.140625" style="69"/>
    <col min="4614" max="4614" width="16.7109375" style="69" customWidth="1"/>
    <col min="4615" max="4615" width="5.85546875" style="69" customWidth="1"/>
    <col min="4616" max="4616" width="18.42578125" style="69" bestFit="1" customWidth="1"/>
    <col min="4617" max="4617" width="9.140625" style="69"/>
    <col min="4618" max="4618" width="18.42578125" style="69" bestFit="1" customWidth="1"/>
    <col min="4619" max="4619" width="9.140625" style="69"/>
    <col min="4620" max="4620" width="18.42578125" style="69" bestFit="1" customWidth="1"/>
    <col min="4621" max="4864" width="9.140625" style="69"/>
    <col min="4865" max="4865" width="15" style="69" bestFit="1" customWidth="1"/>
    <col min="4866" max="4866" width="12.85546875" style="69" customWidth="1"/>
    <col min="4867" max="4867" width="11" style="69" bestFit="1" customWidth="1"/>
    <col min="4868" max="4869" width="9.140625" style="69"/>
    <col min="4870" max="4870" width="16.7109375" style="69" customWidth="1"/>
    <col min="4871" max="4871" width="5.85546875" style="69" customWidth="1"/>
    <col min="4872" max="4872" width="18.42578125" style="69" bestFit="1" customWidth="1"/>
    <col min="4873" max="4873" width="9.140625" style="69"/>
    <col min="4874" max="4874" width="18.42578125" style="69" bestFit="1" customWidth="1"/>
    <col min="4875" max="4875" width="9.140625" style="69"/>
    <col min="4876" max="4876" width="18.42578125" style="69" bestFit="1" customWidth="1"/>
    <col min="4877" max="5120" width="9.140625" style="69"/>
    <col min="5121" max="5121" width="15" style="69" bestFit="1" customWidth="1"/>
    <col min="5122" max="5122" width="12.85546875" style="69" customWidth="1"/>
    <col min="5123" max="5123" width="11" style="69" bestFit="1" customWidth="1"/>
    <col min="5124" max="5125" width="9.140625" style="69"/>
    <col min="5126" max="5126" width="16.7109375" style="69" customWidth="1"/>
    <col min="5127" max="5127" width="5.85546875" style="69" customWidth="1"/>
    <col min="5128" max="5128" width="18.42578125" style="69" bestFit="1" customWidth="1"/>
    <col min="5129" max="5129" width="9.140625" style="69"/>
    <col min="5130" max="5130" width="18.42578125" style="69" bestFit="1" customWidth="1"/>
    <col min="5131" max="5131" width="9.140625" style="69"/>
    <col min="5132" max="5132" width="18.42578125" style="69" bestFit="1" customWidth="1"/>
    <col min="5133" max="5376" width="9.140625" style="69"/>
    <col min="5377" max="5377" width="15" style="69" bestFit="1" customWidth="1"/>
    <col min="5378" max="5378" width="12.85546875" style="69" customWidth="1"/>
    <col min="5379" max="5379" width="11" style="69" bestFit="1" customWidth="1"/>
    <col min="5380" max="5381" width="9.140625" style="69"/>
    <col min="5382" max="5382" width="16.7109375" style="69" customWidth="1"/>
    <col min="5383" max="5383" width="5.85546875" style="69" customWidth="1"/>
    <col min="5384" max="5384" width="18.42578125" style="69" bestFit="1" customWidth="1"/>
    <col min="5385" max="5385" width="9.140625" style="69"/>
    <col min="5386" max="5386" width="18.42578125" style="69" bestFit="1" customWidth="1"/>
    <col min="5387" max="5387" width="9.140625" style="69"/>
    <col min="5388" max="5388" width="18.42578125" style="69" bestFit="1" customWidth="1"/>
    <col min="5389" max="5632" width="9.140625" style="69"/>
    <col min="5633" max="5633" width="15" style="69" bestFit="1" customWidth="1"/>
    <col min="5634" max="5634" width="12.85546875" style="69" customWidth="1"/>
    <col min="5635" max="5635" width="11" style="69" bestFit="1" customWidth="1"/>
    <col min="5636" max="5637" width="9.140625" style="69"/>
    <col min="5638" max="5638" width="16.7109375" style="69" customWidth="1"/>
    <col min="5639" max="5639" width="5.85546875" style="69" customWidth="1"/>
    <col min="5640" max="5640" width="18.42578125" style="69" bestFit="1" customWidth="1"/>
    <col min="5641" max="5641" width="9.140625" style="69"/>
    <col min="5642" max="5642" width="18.42578125" style="69" bestFit="1" customWidth="1"/>
    <col min="5643" max="5643" width="9.140625" style="69"/>
    <col min="5644" max="5644" width="18.42578125" style="69" bestFit="1" customWidth="1"/>
    <col min="5645" max="5888" width="9.140625" style="69"/>
    <col min="5889" max="5889" width="15" style="69" bestFit="1" customWidth="1"/>
    <col min="5890" max="5890" width="12.85546875" style="69" customWidth="1"/>
    <col min="5891" max="5891" width="11" style="69" bestFit="1" customWidth="1"/>
    <col min="5892" max="5893" width="9.140625" style="69"/>
    <col min="5894" max="5894" width="16.7109375" style="69" customWidth="1"/>
    <col min="5895" max="5895" width="5.85546875" style="69" customWidth="1"/>
    <col min="5896" max="5896" width="18.42578125" style="69" bestFit="1" customWidth="1"/>
    <col min="5897" max="5897" width="9.140625" style="69"/>
    <col min="5898" max="5898" width="18.42578125" style="69" bestFit="1" customWidth="1"/>
    <col min="5899" max="5899" width="9.140625" style="69"/>
    <col min="5900" max="5900" width="18.42578125" style="69" bestFit="1" customWidth="1"/>
    <col min="5901" max="6144" width="9.140625" style="69"/>
    <col min="6145" max="6145" width="15" style="69" bestFit="1" customWidth="1"/>
    <col min="6146" max="6146" width="12.85546875" style="69" customWidth="1"/>
    <col min="6147" max="6147" width="11" style="69" bestFit="1" customWidth="1"/>
    <col min="6148" max="6149" width="9.140625" style="69"/>
    <col min="6150" max="6150" width="16.7109375" style="69" customWidth="1"/>
    <col min="6151" max="6151" width="5.85546875" style="69" customWidth="1"/>
    <col min="6152" max="6152" width="18.42578125" style="69" bestFit="1" customWidth="1"/>
    <col min="6153" max="6153" width="9.140625" style="69"/>
    <col min="6154" max="6154" width="18.42578125" style="69" bestFit="1" customWidth="1"/>
    <col min="6155" max="6155" width="9.140625" style="69"/>
    <col min="6156" max="6156" width="18.42578125" style="69" bestFit="1" customWidth="1"/>
    <col min="6157" max="6400" width="9.140625" style="69"/>
    <col min="6401" max="6401" width="15" style="69" bestFit="1" customWidth="1"/>
    <col min="6402" max="6402" width="12.85546875" style="69" customWidth="1"/>
    <col min="6403" max="6403" width="11" style="69" bestFit="1" customWidth="1"/>
    <col min="6404" max="6405" width="9.140625" style="69"/>
    <col min="6406" max="6406" width="16.7109375" style="69" customWidth="1"/>
    <col min="6407" max="6407" width="5.85546875" style="69" customWidth="1"/>
    <col min="6408" max="6408" width="18.42578125" style="69" bestFit="1" customWidth="1"/>
    <col min="6409" max="6409" width="9.140625" style="69"/>
    <col min="6410" max="6410" width="18.42578125" style="69" bestFit="1" customWidth="1"/>
    <col min="6411" max="6411" width="9.140625" style="69"/>
    <col min="6412" max="6412" width="18.42578125" style="69" bestFit="1" customWidth="1"/>
    <col min="6413" max="6656" width="9.140625" style="69"/>
    <col min="6657" max="6657" width="15" style="69" bestFit="1" customWidth="1"/>
    <col min="6658" max="6658" width="12.85546875" style="69" customWidth="1"/>
    <col min="6659" max="6659" width="11" style="69" bestFit="1" customWidth="1"/>
    <col min="6660" max="6661" width="9.140625" style="69"/>
    <col min="6662" max="6662" width="16.7109375" style="69" customWidth="1"/>
    <col min="6663" max="6663" width="5.85546875" style="69" customWidth="1"/>
    <col min="6664" max="6664" width="18.42578125" style="69" bestFit="1" customWidth="1"/>
    <col min="6665" max="6665" width="9.140625" style="69"/>
    <col min="6666" max="6666" width="18.42578125" style="69" bestFit="1" customWidth="1"/>
    <col min="6667" max="6667" width="9.140625" style="69"/>
    <col min="6668" max="6668" width="18.42578125" style="69" bestFit="1" customWidth="1"/>
    <col min="6669" max="6912" width="9.140625" style="69"/>
    <col min="6913" max="6913" width="15" style="69" bestFit="1" customWidth="1"/>
    <col min="6914" max="6914" width="12.85546875" style="69" customWidth="1"/>
    <col min="6915" max="6915" width="11" style="69" bestFit="1" customWidth="1"/>
    <col min="6916" max="6917" width="9.140625" style="69"/>
    <col min="6918" max="6918" width="16.7109375" style="69" customWidth="1"/>
    <col min="6919" max="6919" width="5.85546875" style="69" customWidth="1"/>
    <col min="6920" max="6920" width="18.42578125" style="69" bestFit="1" customWidth="1"/>
    <col min="6921" max="6921" width="9.140625" style="69"/>
    <col min="6922" max="6922" width="18.42578125" style="69" bestFit="1" customWidth="1"/>
    <col min="6923" max="6923" width="9.140625" style="69"/>
    <col min="6924" max="6924" width="18.42578125" style="69" bestFit="1" customWidth="1"/>
    <col min="6925" max="7168" width="9.140625" style="69"/>
    <col min="7169" max="7169" width="15" style="69" bestFit="1" customWidth="1"/>
    <col min="7170" max="7170" width="12.85546875" style="69" customWidth="1"/>
    <col min="7171" max="7171" width="11" style="69" bestFit="1" customWidth="1"/>
    <col min="7172" max="7173" width="9.140625" style="69"/>
    <col min="7174" max="7174" width="16.7109375" style="69" customWidth="1"/>
    <col min="7175" max="7175" width="5.85546875" style="69" customWidth="1"/>
    <col min="7176" max="7176" width="18.42578125" style="69" bestFit="1" customWidth="1"/>
    <col min="7177" max="7177" width="9.140625" style="69"/>
    <col min="7178" max="7178" width="18.42578125" style="69" bestFit="1" customWidth="1"/>
    <col min="7179" max="7179" width="9.140625" style="69"/>
    <col min="7180" max="7180" width="18.42578125" style="69" bestFit="1" customWidth="1"/>
    <col min="7181" max="7424" width="9.140625" style="69"/>
    <col min="7425" max="7425" width="15" style="69" bestFit="1" customWidth="1"/>
    <col min="7426" max="7426" width="12.85546875" style="69" customWidth="1"/>
    <col min="7427" max="7427" width="11" style="69" bestFit="1" customWidth="1"/>
    <col min="7428" max="7429" width="9.140625" style="69"/>
    <col min="7430" max="7430" width="16.7109375" style="69" customWidth="1"/>
    <col min="7431" max="7431" width="5.85546875" style="69" customWidth="1"/>
    <col min="7432" max="7432" width="18.42578125" style="69" bestFit="1" customWidth="1"/>
    <col min="7433" max="7433" width="9.140625" style="69"/>
    <col min="7434" max="7434" width="18.42578125" style="69" bestFit="1" customWidth="1"/>
    <col min="7435" max="7435" width="9.140625" style="69"/>
    <col min="7436" max="7436" width="18.42578125" style="69" bestFit="1" customWidth="1"/>
    <col min="7437" max="7680" width="9.140625" style="69"/>
    <col min="7681" max="7681" width="15" style="69" bestFit="1" customWidth="1"/>
    <col min="7682" max="7682" width="12.85546875" style="69" customWidth="1"/>
    <col min="7683" max="7683" width="11" style="69" bestFit="1" customWidth="1"/>
    <col min="7684" max="7685" width="9.140625" style="69"/>
    <col min="7686" max="7686" width="16.7109375" style="69" customWidth="1"/>
    <col min="7687" max="7687" width="5.85546875" style="69" customWidth="1"/>
    <col min="7688" max="7688" width="18.42578125" style="69" bestFit="1" customWidth="1"/>
    <col min="7689" max="7689" width="9.140625" style="69"/>
    <col min="7690" max="7690" width="18.42578125" style="69" bestFit="1" customWidth="1"/>
    <col min="7691" max="7691" width="9.140625" style="69"/>
    <col min="7692" max="7692" width="18.42578125" style="69" bestFit="1" customWidth="1"/>
    <col min="7693" max="7936" width="9.140625" style="69"/>
    <col min="7937" max="7937" width="15" style="69" bestFit="1" customWidth="1"/>
    <col min="7938" max="7938" width="12.85546875" style="69" customWidth="1"/>
    <col min="7939" max="7939" width="11" style="69" bestFit="1" customWidth="1"/>
    <col min="7940" max="7941" width="9.140625" style="69"/>
    <col min="7942" max="7942" width="16.7109375" style="69" customWidth="1"/>
    <col min="7943" max="7943" width="5.85546875" style="69" customWidth="1"/>
    <col min="7944" max="7944" width="18.42578125" style="69" bestFit="1" customWidth="1"/>
    <col min="7945" max="7945" width="9.140625" style="69"/>
    <col min="7946" max="7946" width="18.42578125" style="69" bestFit="1" customWidth="1"/>
    <col min="7947" max="7947" width="9.140625" style="69"/>
    <col min="7948" max="7948" width="18.42578125" style="69" bestFit="1" customWidth="1"/>
    <col min="7949" max="8192" width="9.140625" style="69"/>
    <col min="8193" max="8193" width="15" style="69" bestFit="1" customWidth="1"/>
    <col min="8194" max="8194" width="12.85546875" style="69" customWidth="1"/>
    <col min="8195" max="8195" width="11" style="69" bestFit="1" customWidth="1"/>
    <col min="8196" max="8197" width="9.140625" style="69"/>
    <col min="8198" max="8198" width="16.7109375" style="69" customWidth="1"/>
    <col min="8199" max="8199" width="5.85546875" style="69" customWidth="1"/>
    <col min="8200" max="8200" width="18.42578125" style="69" bestFit="1" customWidth="1"/>
    <col min="8201" max="8201" width="9.140625" style="69"/>
    <col min="8202" max="8202" width="18.42578125" style="69" bestFit="1" customWidth="1"/>
    <col min="8203" max="8203" width="9.140625" style="69"/>
    <col min="8204" max="8204" width="18.42578125" style="69" bestFit="1" customWidth="1"/>
    <col min="8205" max="8448" width="9.140625" style="69"/>
    <col min="8449" max="8449" width="15" style="69" bestFit="1" customWidth="1"/>
    <col min="8450" max="8450" width="12.85546875" style="69" customWidth="1"/>
    <col min="8451" max="8451" width="11" style="69" bestFit="1" customWidth="1"/>
    <col min="8452" max="8453" width="9.140625" style="69"/>
    <col min="8454" max="8454" width="16.7109375" style="69" customWidth="1"/>
    <col min="8455" max="8455" width="5.85546875" style="69" customWidth="1"/>
    <col min="8456" max="8456" width="18.42578125" style="69" bestFit="1" customWidth="1"/>
    <col min="8457" max="8457" width="9.140625" style="69"/>
    <col min="8458" max="8458" width="18.42578125" style="69" bestFit="1" customWidth="1"/>
    <col min="8459" max="8459" width="9.140625" style="69"/>
    <col min="8460" max="8460" width="18.42578125" style="69" bestFit="1" customWidth="1"/>
    <col min="8461" max="8704" width="9.140625" style="69"/>
    <col min="8705" max="8705" width="15" style="69" bestFit="1" customWidth="1"/>
    <col min="8706" max="8706" width="12.85546875" style="69" customWidth="1"/>
    <col min="8707" max="8707" width="11" style="69" bestFit="1" customWidth="1"/>
    <col min="8708" max="8709" width="9.140625" style="69"/>
    <col min="8710" max="8710" width="16.7109375" style="69" customWidth="1"/>
    <col min="8711" max="8711" width="5.85546875" style="69" customWidth="1"/>
    <col min="8712" max="8712" width="18.42578125" style="69" bestFit="1" customWidth="1"/>
    <col min="8713" max="8713" width="9.140625" style="69"/>
    <col min="8714" max="8714" width="18.42578125" style="69" bestFit="1" customWidth="1"/>
    <col min="8715" max="8715" width="9.140625" style="69"/>
    <col min="8716" max="8716" width="18.42578125" style="69" bestFit="1" customWidth="1"/>
    <col min="8717" max="8960" width="9.140625" style="69"/>
    <col min="8961" max="8961" width="15" style="69" bestFit="1" customWidth="1"/>
    <col min="8962" max="8962" width="12.85546875" style="69" customWidth="1"/>
    <col min="8963" max="8963" width="11" style="69" bestFit="1" customWidth="1"/>
    <col min="8964" max="8965" width="9.140625" style="69"/>
    <col min="8966" max="8966" width="16.7109375" style="69" customWidth="1"/>
    <col min="8967" max="8967" width="5.85546875" style="69" customWidth="1"/>
    <col min="8968" max="8968" width="18.42578125" style="69" bestFit="1" customWidth="1"/>
    <col min="8969" max="8969" width="9.140625" style="69"/>
    <col min="8970" max="8970" width="18.42578125" style="69" bestFit="1" customWidth="1"/>
    <col min="8971" max="8971" width="9.140625" style="69"/>
    <col min="8972" max="8972" width="18.42578125" style="69" bestFit="1" customWidth="1"/>
    <col min="8973" max="9216" width="9.140625" style="69"/>
    <col min="9217" max="9217" width="15" style="69" bestFit="1" customWidth="1"/>
    <col min="9218" max="9218" width="12.85546875" style="69" customWidth="1"/>
    <col min="9219" max="9219" width="11" style="69" bestFit="1" customWidth="1"/>
    <col min="9220" max="9221" width="9.140625" style="69"/>
    <col min="9222" max="9222" width="16.7109375" style="69" customWidth="1"/>
    <col min="9223" max="9223" width="5.85546875" style="69" customWidth="1"/>
    <col min="9224" max="9224" width="18.42578125" style="69" bestFit="1" customWidth="1"/>
    <col min="9225" max="9225" width="9.140625" style="69"/>
    <col min="9226" max="9226" width="18.42578125" style="69" bestFit="1" customWidth="1"/>
    <col min="9227" max="9227" width="9.140625" style="69"/>
    <col min="9228" max="9228" width="18.42578125" style="69" bestFit="1" customWidth="1"/>
    <col min="9229" max="9472" width="9.140625" style="69"/>
    <col min="9473" max="9473" width="15" style="69" bestFit="1" customWidth="1"/>
    <col min="9474" max="9474" width="12.85546875" style="69" customWidth="1"/>
    <col min="9475" max="9475" width="11" style="69" bestFit="1" customWidth="1"/>
    <col min="9476" max="9477" width="9.140625" style="69"/>
    <col min="9478" max="9478" width="16.7109375" style="69" customWidth="1"/>
    <col min="9479" max="9479" width="5.85546875" style="69" customWidth="1"/>
    <col min="9480" max="9480" width="18.42578125" style="69" bestFit="1" customWidth="1"/>
    <col min="9481" max="9481" width="9.140625" style="69"/>
    <col min="9482" max="9482" width="18.42578125" style="69" bestFit="1" customWidth="1"/>
    <col min="9483" max="9483" width="9.140625" style="69"/>
    <col min="9484" max="9484" width="18.42578125" style="69" bestFit="1" customWidth="1"/>
    <col min="9485" max="9728" width="9.140625" style="69"/>
    <col min="9729" max="9729" width="15" style="69" bestFit="1" customWidth="1"/>
    <col min="9730" max="9730" width="12.85546875" style="69" customWidth="1"/>
    <col min="9731" max="9731" width="11" style="69" bestFit="1" customWidth="1"/>
    <col min="9732" max="9733" width="9.140625" style="69"/>
    <col min="9734" max="9734" width="16.7109375" style="69" customWidth="1"/>
    <col min="9735" max="9735" width="5.85546875" style="69" customWidth="1"/>
    <col min="9736" max="9736" width="18.42578125" style="69" bestFit="1" customWidth="1"/>
    <col min="9737" max="9737" width="9.140625" style="69"/>
    <col min="9738" max="9738" width="18.42578125" style="69" bestFit="1" customWidth="1"/>
    <col min="9739" max="9739" width="9.140625" style="69"/>
    <col min="9740" max="9740" width="18.42578125" style="69" bestFit="1" customWidth="1"/>
    <col min="9741" max="9984" width="9.140625" style="69"/>
    <col min="9985" max="9985" width="15" style="69" bestFit="1" customWidth="1"/>
    <col min="9986" max="9986" width="12.85546875" style="69" customWidth="1"/>
    <col min="9987" max="9987" width="11" style="69" bestFit="1" customWidth="1"/>
    <col min="9988" max="9989" width="9.140625" style="69"/>
    <col min="9990" max="9990" width="16.7109375" style="69" customWidth="1"/>
    <col min="9991" max="9991" width="5.85546875" style="69" customWidth="1"/>
    <col min="9992" max="9992" width="18.42578125" style="69" bestFit="1" customWidth="1"/>
    <col min="9993" max="9993" width="9.140625" style="69"/>
    <col min="9994" max="9994" width="18.42578125" style="69" bestFit="1" customWidth="1"/>
    <col min="9995" max="9995" width="9.140625" style="69"/>
    <col min="9996" max="9996" width="18.42578125" style="69" bestFit="1" customWidth="1"/>
    <col min="9997" max="10240" width="9.140625" style="69"/>
    <col min="10241" max="10241" width="15" style="69" bestFit="1" customWidth="1"/>
    <col min="10242" max="10242" width="12.85546875" style="69" customWidth="1"/>
    <col min="10243" max="10243" width="11" style="69" bestFit="1" customWidth="1"/>
    <col min="10244" max="10245" width="9.140625" style="69"/>
    <col min="10246" max="10246" width="16.7109375" style="69" customWidth="1"/>
    <col min="10247" max="10247" width="5.85546875" style="69" customWidth="1"/>
    <col min="10248" max="10248" width="18.42578125" style="69" bestFit="1" customWidth="1"/>
    <col min="10249" max="10249" width="9.140625" style="69"/>
    <col min="10250" max="10250" width="18.42578125" style="69" bestFit="1" customWidth="1"/>
    <col min="10251" max="10251" width="9.140625" style="69"/>
    <col min="10252" max="10252" width="18.42578125" style="69" bestFit="1" customWidth="1"/>
    <col min="10253" max="10496" width="9.140625" style="69"/>
    <col min="10497" max="10497" width="15" style="69" bestFit="1" customWidth="1"/>
    <col min="10498" max="10498" width="12.85546875" style="69" customWidth="1"/>
    <col min="10499" max="10499" width="11" style="69" bestFit="1" customWidth="1"/>
    <col min="10500" max="10501" width="9.140625" style="69"/>
    <col min="10502" max="10502" width="16.7109375" style="69" customWidth="1"/>
    <col min="10503" max="10503" width="5.85546875" style="69" customWidth="1"/>
    <col min="10504" max="10504" width="18.42578125" style="69" bestFit="1" customWidth="1"/>
    <col min="10505" max="10505" width="9.140625" style="69"/>
    <col min="10506" max="10506" width="18.42578125" style="69" bestFit="1" customWidth="1"/>
    <col min="10507" max="10507" width="9.140625" style="69"/>
    <col min="10508" max="10508" width="18.42578125" style="69" bestFit="1" customWidth="1"/>
    <col min="10509" max="10752" width="9.140625" style="69"/>
    <col min="10753" max="10753" width="15" style="69" bestFit="1" customWidth="1"/>
    <col min="10754" max="10754" width="12.85546875" style="69" customWidth="1"/>
    <col min="10755" max="10755" width="11" style="69" bestFit="1" customWidth="1"/>
    <col min="10756" max="10757" width="9.140625" style="69"/>
    <col min="10758" max="10758" width="16.7109375" style="69" customWidth="1"/>
    <col min="10759" max="10759" width="5.85546875" style="69" customWidth="1"/>
    <col min="10760" max="10760" width="18.42578125" style="69" bestFit="1" customWidth="1"/>
    <col min="10761" max="10761" width="9.140625" style="69"/>
    <col min="10762" max="10762" width="18.42578125" style="69" bestFit="1" customWidth="1"/>
    <col min="10763" max="10763" width="9.140625" style="69"/>
    <col min="10764" max="10764" width="18.42578125" style="69" bestFit="1" customWidth="1"/>
    <col min="10765" max="11008" width="9.140625" style="69"/>
    <col min="11009" max="11009" width="15" style="69" bestFit="1" customWidth="1"/>
    <col min="11010" max="11010" width="12.85546875" style="69" customWidth="1"/>
    <col min="11011" max="11011" width="11" style="69" bestFit="1" customWidth="1"/>
    <col min="11012" max="11013" width="9.140625" style="69"/>
    <col min="11014" max="11014" width="16.7109375" style="69" customWidth="1"/>
    <col min="11015" max="11015" width="5.85546875" style="69" customWidth="1"/>
    <col min="11016" max="11016" width="18.42578125" style="69" bestFit="1" customWidth="1"/>
    <col min="11017" max="11017" width="9.140625" style="69"/>
    <col min="11018" max="11018" width="18.42578125" style="69" bestFit="1" customWidth="1"/>
    <col min="11019" max="11019" width="9.140625" style="69"/>
    <col min="11020" max="11020" width="18.42578125" style="69" bestFit="1" customWidth="1"/>
    <col min="11021" max="11264" width="9.140625" style="69"/>
    <col min="11265" max="11265" width="15" style="69" bestFit="1" customWidth="1"/>
    <col min="11266" max="11266" width="12.85546875" style="69" customWidth="1"/>
    <col min="11267" max="11267" width="11" style="69" bestFit="1" customWidth="1"/>
    <col min="11268" max="11269" width="9.140625" style="69"/>
    <col min="11270" max="11270" width="16.7109375" style="69" customWidth="1"/>
    <col min="11271" max="11271" width="5.85546875" style="69" customWidth="1"/>
    <col min="11272" max="11272" width="18.42578125" style="69" bestFit="1" customWidth="1"/>
    <col min="11273" max="11273" width="9.140625" style="69"/>
    <col min="11274" max="11274" width="18.42578125" style="69" bestFit="1" customWidth="1"/>
    <col min="11275" max="11275" width="9.140625" style="69"/>
    <col min="11276" max="11276" width="18.42578125" style="69" bestFit="1" customWidth="1"/>
    <col min="11277" max="11520" width="9.140625" style="69"/>
    <col min="11521" max="11521" width="15" style="69" bestFit="1" customWidth="1"/>
    <col min="11522" max="11522" width="12.85546875" style="69" customWidth="1"/>
    <col min="11523" max="11523" width="11" style="69" bestFit="1" customWidth="1"/>
    <col min="11524" max="11525" width="9.140625" style="69"/>
    <col min="11526" max="11526" width="16.7109375" style="69" customWidth="1"/>
    <col min="11527" max="11527" width="5.85546875" style="69" customWidth="1"/>
    <col min="11528" max="11528" width="18.42578125" style="69" bestFit="1" customWidth="1"/>
    <col min="11529" max="11529" width="9.140625" style="69"/>
    <col min="11530" max="11530" width="18.42578125" style="69" bestFit="1" customWidth="1"/>
    <col min="11531" max="11531" width="9.140625" style="69"/>
    <col min="11532" max="11532" width="18.42578125" style="69" bestFit="1" customWidth="1"/>
    <col min="11533" max="11776" width="9.140625" style="69"/>
    <col min="11777" max="11777" width="15" style="69" bestFit="1" customWidth="1"/>
    <col min="11778" max="11778" width="12.85546875" style="69" customWidth="1"/>
    <col min="11779" max="11779" width="11" style="69" bestFit="1" customWidth="1"/>
    <col min="11780" max="11781" width="9.140625" style="69"/>
    <col min="11782" max="11782" width="16.7109375" style="69" customWidth="1"/>
    <col min="11783" max="11783" width="5.85546875" style="69" customWidth="1"/>
    <col min="11784" max="11784" width="18.42578125" style="69" bestFit="1" customWidth="1"/>
    <col min="11785" max="11785" width="9.140625" style="69"/>
    <col min="11786" max="11786" width="18.42578125" style="69" bestFit="1" customWidth="1"/>
    <col min="11787" max="11787" width="9.140625" style="69"/>
    <col min="11788" max="11788" width="18.42578125" style="69" bestFit="1" customWidth="1"/>
    <col min="11789" max="12032" width="9.140625" style="69"/>
    <col min="12033" max="12033" width="15" style="69" bestFit="1" customWidth="1"/>
    <col min="12034" max="12034" width="12.85546875" style="69" customWidth="1"/>
    <col min="12035" max="12035" width="11" style="69" bestFit="1" customWidth="1"/>
    <col min="12036" max="12037" width="9.140625" style="69"/>
    <col min="12038" max="12038" width="16.7109375" style="69" customWidth="1"/>
    <col min="12039" max="12039" width="5.85546875" style="69" customWidth="1"/>
    <col min="12040" max="12040" width="18.42578125" style="69" bestFit="1" customWidth="1"/>
    <col min="12041" max="12041" width="9.140625" style="69"/>
    <col min="12042" max="12042" width="18.42578125" style="69" bestFit="1" customWidth="1"/>
    <col min="12043" max="12043" width="9.140625" style="69"/>
    <col min="12044" max="12044" width="18.42578125" style="69" bestFit="1" customWidth="1"/>
    <col min="12045" max="12288" width="9.140625" style="69"/>
    <col min="12289" max="12289" width="15" style="69" bestFit="1" customWidth="1"/>
    <col min="12290" max="12290" width="12.85546875" style="69" customWidth="1"/>
    <col min="12291" max="12291" width="11" style="69" bestFit="1" customWidth="1"/>
    <col min="12292" max="12293" width="9.140625" style="69"/>
    <col min="12294" max="12294" width="16.7109375" style="69" customWidth="1"/>
    <col min="12295" max="12295" width="5.85546875" style="69" customWidth="1"/>
    <col min="12296" max="12296" width="18.42578125" style="69" bestFit="1" customWidth="1"/>
    <col min="12297" max="12297" width="9.140625" style="69"/>
    <col min="12298" max="12298" width="18.42578125" style="69" bestFit="1" customWidth="1"/>
    <col min="12299" max="12299" width="9.140625" style="69"/>
    <col min="12300" max="12300" width="18.42578125" style="69" bestFit="1" customWidth="1"/>
    <col min="12301" max="12544" width="9.140625" style="69"/>
    <col min="12545" max="12545" width="15" style="69" bestFit="1" customWidth="1"/>
    <col min="12546" max="12546" width="12.85546875" style="69" customWidth="1"/>
    <col min="12547" max="12547" width="11" style="69" bestFit="1" customWidth="1"/>
    <col min="12548" max="12549" width="9.140625" style="69"/>
    <col min="12550" max="12550" width="16.7109375" style="69" customWidth="1"/>
    <col min="12551" max="12551" width="5.85546875" style="69" customWidth="1"/>
    <col min="12552" max="12552" width="18.42578125" style="69" bestFit="1" customWidth="1"/>
    <col min="12553" max="12553" width="9.140625" style="69"/>
    <col min="12554" max="12554" width="18.42578125" style="69" bestFit="1" customWidth="1"/>
    <col min="12555" max="12555" width="9.140625" style="69"/>
    <col min="12556" max="12556" width="18.42578125" style="69" bestFit="1" customWidth="1"/>
    <col min="12557" max="12800" width="9.140625" style="69"/>
    <col min="12801" max="12801" width="15" style="69" bestFit="1" customWidth="1"/>
    <col min="12802" max="12802" width="12.85546875" style="69" customWidth="1"/>
    <col min="12803" max="12803" width="11" style="69" bestFit="1" customWidth="1"/>
    <col min="12804" max="12805" width="9.140625" style="69"/>
    <col min="12806" max="12806" width="16.7109375" style="69" customWidth="1"/>
    <col min="12807" max="12807" width="5.85546875" style="69" customWidth="1"/>
    <col min="12808" max="12808" width="18.42578125" style="69" bestFit="1" customWidth="1"/>
    <col min="12809" max="12809" width="9.140625" style="69"/>
    <col min="12810" max="12810" width="18.42578125" style="69" bestFit="1" customWidth="1"/>
    <col min="12811" max="12811" width="9.140625" style="69"/>
    <col min="12812" max="12812" width="18.42578125" style="69" bestFit="1" customWidth="1"/>
    <col min="12813" max="13056" width="9.140625" style="69"/>
    <col min="13057" max="13057" width="15" style="69" bestFit="1" customWidth="1"/>
    <col min="13058" max="13058" width="12.85546875" style="69" customWidth="1"/>
    <col min="13059" max="13059" width="11" style="69" bestFit="1" customWidth="1"/>
    <col min="13060" max="13061" width="9.140625" style="69"/>
    <col min="13062" max="13062" width="16.7109375" style="69" customWidth="1"/>
    <col min="13063" max="13063" width="5.85546875" style="69" customWidth="1"/>
    <col min="13064" max="13064" width="18.42578125" style="69" bestFit="1" customWidth="1"/>
    <col min="13065" max="13065" width="9.140625" style="69"/>
    <col min="13066" max="13066" width="18.42578125" style="69" bestFit="1" customWidth="1"/>
    <col min="13067" max="13067" width="9.140625" style="69"/>
    <col min="13068" max="13068" width="18.42578125" style="69" bestFit="1" customWidth="1"/>
    <col min="13069" max="13312" width="9.140625" style="69"/>
    <col min="13313" max="13313" width="15" style="69" bestFit="1" customWidth="1"/>
    <col min="13314" max="13314" width="12.85546875" style="69" customWidth="1"/>
    <col min="13315" max="13315" width="11" style="69" bestFit="1" customWidth="1"/>
    <col min="13316" max="13317" width="9.140625" style="69"/>
    <col min="13318" max="13318" width="16.7109375" style="69" customWidth="1"/>
    <col min="13319" max="13319" width="5.85546875" style="69" customWidth="1"/>
    <col min="13320" max="13320" width="18.42578125" style="69" bestFit="1" customWidth="1"/>
    <col min="13321" max="13321" width="9.140625" style="69"/>
    <col min="13322" max="13322" width="18.42578125" style="69" bestFit="1" customWidth="1"/>
    <col min="13323" max="13323" width="9.140625" style="69"/>
    <col min="13324" max="13324" width="18.42578125" style="69" bestFit="1" customWidth="1"/>
    <col min="13325" max="13568" width="9.140625" style="69"/>
    <col min="13569" max="13569" width="15" style="69" bestFit="1" customWidth="1"/>
    <col min="13570" max="13570" width="12.85546875" style="69" customWidth="1"/>
    <col min="13571" max="13571" width="11" style="69" bestFit="1" customWidth="1"/>
    <col min="13572" max="13573" width="9.140625" style="69"/>
    <col min="13574" max="13574" width="16.7109375" style="69" customWidth="1"/>
    <col min="13575" max="13575" width="5.85546875" style="69" customWidth="1"/>
    <col min="13576" max="13576" width="18.42578125" style="69" bestFit="1" customWidth="1"/>
    <col min="13577" max="13577" width="9.140625" style="69"/>
    <col min="13578" max="13578" width="18.42578125" style="69" bestFit="1" customWidth="1"/>
    <col min="13579" max="13579" width="9.140625" style="69"/>
    <col min="13580" max="13580" width="18.42578125" style="69" bestFit="1" customWidth="1"/>
    <col min="13581" max="13824" width="9.140625" style="69"/>
    <col min="13825" max="13825" width="15" style="69" bestFit="1" customWidth="1"/>
    <col min="13826" max="13826" width="12.85546875" style="69" customWidth="1"/>
    <col min="13827" max="13827" width="11" style="69" bestFit="1" customWidth="1"/>
    <col min="13828" max="13829" width="9.140625" style="69"/>
    <col min="13830" max="13830" width="16.7109375" style="69" customWidth="1"/>
    <col min="13831" max="13831" width="5.85546875" style="69" customWidth="1"/>
    <col min="13832" max="13832" width="18.42578125" style="69" bestFit="1" customWidth="1"/>
    <col min="13833" max="13833" width="9.140625" style="69"/>
    <col min="13834" max="13834" width="18.42578125" style="69" bestFit="1" customWidth="1"/>
    <col min="13835" max="13835" width="9.140625" style="69"/>
    <col min="13836" max="13836" width="18.42578125" style="69" bestFit="1" customWidth="1"/>
    <col min="13837" max="14080" width="9.140625" style="69"/>
    <col min="14081" max="14081" width="15" style="69" bestFit="1" customWidth="1"/>
    <col min="14082" max="14082" width="12.85546875" style="69" customWidth="1"/>
    <col min="14083" max="14083" width="11" style="69" bestFit="1" customWidth="1"/>
    <col min="14084" max="14085" width="9.140625" style="69"/>
    <col min="14086" max="14086" width="16.7109375" style="69" customWidth="1"/>
    <col min="14087" max="14087" width="5.85546875" style="69" customWidth="1"/>
    <col min="14088" max="14088" width="18.42578125" style="69" bestFit="1" customWidth="1"/>
    <col min="14089" max="14089" width="9.140625" style="69"/>
    <col min="14090" max="14090" width="18.42578125" style="69" bestFit="1" customWidth="1"/>
    <col min="14091" max="14091" width="9.140625" style="69"/>
    <col min="14092" max="14092" width="18.42578125" style="69" bestFit="1" customWidth="1"/>
    <col min="14093" max="14336" width="9.140625" style="69"/>
    <col min="14337" max="14337" width="15" style="69" bestFit="1" customWidth="1"/>
    <col min="14338" max="14338" width="12.85546875" style="69" customWidth="1"/>
    <col min="14339" max="14339" width="11" style="69" bestFit="1" customWidth="1"/>
    <col min="14340" max="14341" width="9.140625" style="69"/>
    <col min="14342" max="14342" width="16.7109375" style="69" customWidth="1"/>
    <col min="14343" max="14343" width="5.85546875" style="69" customWidth="1"/>
    <col min="14344" max="14344" width="18.42578125" style="69" bestFit="1" customWidth="1"/>
    <col min="14345" max="14345" width="9.140625" style="69"/>
    <col min="14346" max="14346" width="18.42578125" style="69" bestFit="1" customWidth="1"/>
    <col min="14347" max="14347" width="9.140625" style="69"/>
    <col min="14348" max="14348" width="18.42578125" style="69" bestFit="1" customWidth="1"/>
    <col min="14349" max="14592" width="9.140625" style="69"/>
    <col min="14593" max="14593" width="15" style="69" bestFit="1" customWidth="1"/>
    <col min="14594" max="14594" width="12.85546875" style="69" customWidth="1"/>
    <col min="14595" max="14595" width="11" style="69" bestFit="1" customWidth="1"/>
    <col min="14596" max="14597" width="9.140625" style="69"/>
    <col min="14598" max="14598" width="16.7109375" style="69" customWidth="1"/>
    <col min="14599" max="14599" width="5.85546875" style="69" customWidth="1"/>
    <col min="14600" max="14600" width="18.42578125" style="69" bestFit="1" customWidth="1"/>
    <col min="14601" max="14601" width="9.140625" style="69"/>
    <col min="14602" max="14602" width="18.42578125" style="69" bestFit="1" customWidth="1"/>
    <col min="14603" max="14603" width="9.140625" style="69"/>
    <col min="14604" max="14604" width="18.42578125" style="69" bestFit="1" customWidth="1"/>
    <col min="14605" max="14848" width="9.140625" style="69"/>
    <col min="14849" max="14849" width="15" style="69" bestFit="1" customWidth="1"/>
    <col min="14850" max="14850" width="12.85546875" style="69" customWidth="1"/>
    <col min="14851" max="14851" width="11" style="69" bestFit="1" customWidth="1"/>
    <col min="14852" max="14853" width="9.140625" style="69"/>
    <col min="14854" max="14854" width="16.7109375" style="69" customWidth="1"/>
    <col min="14855" max="14855" width="5.85546875" style="69" customWidth="1"/>
    <col min="14856" max="14856" width="18.42578125" style="69" bestFit="1" customWidth="1"/>
    <col min="14857" max="14857" width="9.140625" style="69"/>
    <col min="14858" max="14858" width="18.42578125" style="69" bestFit="1" customWidth="1"/>
    <col min="14859" max="14859" width="9.140625" style="69"/>
    <col min="14860" max="14860" width="18.42578125" style="69" bestFit="1" customWidth="1"/>
    <col min="14861" max="15104" width="9.140625" style="69"/>
    <col min="15105" max="15105" width="15" style="69" bestFit="1" customWidth="1"/>
    <col min="15106" max="15106" width="12.85546875" style="69" customWidth="1"/>
    <col min="15107" max="15107" width="11" style="69" bestFit="1" customWidth="1"/>
    <col min="15108" max="15109" width="9.140625" style="69"/>
    <col min="15110" max="15110" width="16.7109375" style="69" customWidth="1"/>
    <col min="15111" max="15111" width="5.85546875" style="69" customWidth="1"/>
    <col min="15112" max="15112" width="18.42578125" style="69" bestFit="1" customWidth="1"/>
    <col min="15113" max="15113" width="9.140625" style="69"/>
    <col min="15114" max="15114" width="18.42578125" style="69" bestFit="1" customWidth="1"/>
    <col min="15115" max="15115" width="9.140625" style="69"/>
    <col min="15116" max="15116" width="18.42578125" style="69" bestFit="1" customWidth="1"/>
    <col min="15117" max="15360" width="9.140625" style="69"/>
    <col min="15361" max="15361" width="15" style="69" bestFit="1" customWidth="1"/>
    <col min="15362" max="15362" width="12.85546875" style="69" customWidth="1"/>
    <col min="15363" max="15363" width="11" style="69" bestFit="1" customWidth="1"/>
    <col min="15364" max="15365" width="9.140625" style="69"/>
    <col min="15366" max="15366" width="16.7109375" style="69" customWidth="1"/>
    <col min="15367" max="15367" width="5.85546875" style="69" customWidth="1"/>
    <col min="15368" max="15368" width="18.42578125" style="69" bestFit="1" customWidth="1"/>
    <col min="15369" max="15369" width="9.140625" style="69"/>
    <col min="15370" max="15370" width="18.42578125" style="69" bestFit="1" customWidth="1"/>
    <col min="15371" max="15371" width="9.140625" style="69"/>
    <col min="15372" max="15372" width="18.42578125" style="69" bestFit="1" customWidth="1"/>
    <col min="15373" max="15616" width="9.140625" style="69"/>
    <col min="15617" max="15617" width="15" style="69" bestFit="1" customWidth="1"/>
    <col min="15618" max="15618" width="12.85546875" style="69" customWidth="1"/>
    <col min="15619" max="15619" width="11" style="69" bestFit="1" customWidth="1"/>
    <col min="15620" max="15621" width="9.140625" style="69"/>
    <col min="15622" max="15622" width="16.7109375" style="69" customWidth="1"/>
    <col min="15623" max="15623" width="5.85546875" style="69" customWidth="1"/>
    <col min="15624" max="15624" width="18.42578125" style="69" bestFit="1" customWidth="1"/>
    <col min="15625" max="15625" width="9.140625" style="69"/>
    <col min="15626" max="15626" width="18.42578125" style="69" bestFit="1" customWidth="1"/>
    <col min="15627" max="15627" width="9.140625" style="69"/>
    <col min="15628" max="15628" width="18.42578125" style="69" bestFit="1" customWidth="1"/>
    <col min="15629" max="15872" width="9.140625" style="69"/>
    <col min="15873" max="15873" width="15" style="69" bestFit="1" customWidth="1"/>
    <col min="15874" max="15874" width="12.85546875" style="69" customWidth="1"/>
    <col min="15875" max="15875" width="11" style="69" bestFit="1" customWidth="1"/>
    <col min="15876" max="15877" width="9.140625" style="69"/>
    <col min="15878" max="15878" width="16.7109375" style="69" customWidth="1"/>
    <col min="15879" max="15879" width="5.85546875" style="69" customWidth="1"/>
    <col min="15880" max="15880" width="18.42578125" style="69" bestFit="1" customWidth="1"/>
    <col min="15881" max="15881" width="9.140625" style="69"/>
    <col min="15882" max="15882" width="18.42578125" style="69" bestFit="1" customWidth="1"/>
    <col min="15883" max="15883" width="9.140625" style="69"/>
    <col min="15884" max="15884" width="18.42578125" style="69" bestFit="1" customWidth="1"/>
    <col min="15885" max="16128" width="9.140625" style="69"/>
    <col min="16129" max="16129" width="15" style="69" bestFit="1" customWidth="1"/>
    <col min="16130" max="16130" width="12.85546875" style="69" customWidth="1"/>
    <col min="16131" max="16131" width="11" style="69" bestFit="1" customWidth="1"/>
    <col min="16132" max="16133" width="9.140625" style="69"/>
    <col min="16134" max="16134" width="16.7109375" style="69" customWidth="1"/>
    <col min="16135" max="16135" width="5.85546875" style="69" customWidth="1"/>
    <col min="16136" max="16136" width="18.42578125" style="69" bestFit="1" customWidth="1"/>
    <col min="16137" max="16137" width="9.140625" style="69"/>
    <col min="16138" max="16138" width="18.42578125" style="69" bestFit="1" customWidth="1"/>
    <col min="16139" max="16139" width="9.140625" style="69"/>
    <col min="16140" max="16140" width="18.42578125" style="69" bestFit="1" customWidth="1"/>
    <col min="16141" max="16384" width="9.140625" style="69"/>
  </cols>
  <sheetData>
    <row r="1" spans="1:27" s="27" customFormat="1" x14ac:dyDescent="0.2">
      <c r="A1" s="22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3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/>
      <c r="S1" s="28"/>
      <c r="T1" s="23"/>
      <c r="U1" s="28"/>
      <c r="V1" s="23"/>
      <c r="W1" s="28"/>
      <c r="X1" s="23"/>
    </row>
    <row r="2" spans="1:27" s="38" customFormat="1" x14ac:dyDescent="0.2">
      <c r="A2" s="30">
        <f>VLOOKUP(DriveSel!E20,C8:Y70,DriveSel!D18)</f>
        <v>0</v>
      </c>
      <c r="B2" s="30" t="e">
        <f>VLOOKUP(#REF!,C8:X69,7)</f>
        <v>#REF!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/>
      <c r="S2" s="39"/>
      <c r="T2" s="41"/>
      <c r="U2" s="39"/>
      <c r="V2" s="42"/>
      <c r="W2" s="39"/>
      <c r="X2" s="41"/>
    </row>
    <row r="3" spans="1:27" s="38" customFormat="1" x14ac:dyDescent="0.2">
      <c r="A3" s="43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  <c r="R3" s="40"/>
      <c r="S3" s="39"/>
      <c r="T3" s="42"/>
      <c r="U3" s="39"/>
      <c r="V3" s="41"/>
      <c r="W3" s="39"/>
      <c r="X3" s="42"/>
      <c r="AA3" s="30"/>
    </row>
    <row r="4" spans="1:27" s="53" customFormat="1" ht="11.25" x14ac:dyDescent="0.2">
      <c r="A4" s="45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116"/>
      <c r="S4" s="51"/>
      <c r="T4" s="51"/>
      <c r="U4" s="51"/>
      <c r="V4" s="52"/>
      <c r="W4" s="51"/>
      <c r="X4" s="51"/>
    </row>
    <row r="5" spans="1:27" x14ac:dyDescent="0.2">
      <c r="A5" s="93" t="str">
        <f>TypeListTemplate!A5</f>
        <v>Motor Power</v>
      </c>
      <c r="B5" s="30" t="str">
        <f>TypeListTemplate!B5</f>
        <v>Motor</v>
      </c>
      <c r="C5" s="125">
        <f>TypeListTemplate!C5</f>
        <v>0</v>
      </c>
      <c r="D5" s="93" t="str">
        <f>TypeListTemplate!D5</f>
        <v>Drive type</v>
      </c>
      <c r="E5" s="93">
        <f>TypeListTemplate!E5</f>
        <v>0</v>
      </c>
      <c r="F5" s="93" t="str">
        <f>TypeListTemplate!F5</f>
        <v>Drive type</v>
      </c>
      <c r="G5" s="93">
        <f>TypeListTemplate!G5</f>
        <v>0</v>
      </c>
      <c r="H5" s="93" t="str">
        <f>TypeListTemplate!H5</f>
        <v>Drive type</v>
      </c>
      <c r="I5" s="93">
        <f>TypeListTemplate!I5</f>
        <v>0</v>
      </c>
      <c r="J5" s="93" t="str">
        <f>TypeListTemplate!J5</f>
        <v>Drive type</v>
      </c>
      <c r="K5" s="93">
        <f>TypeListTemplate!K5</f>
        <v>0</v>
      </c>
      <c r="L5" s="93" t="str">
        <f>TypeListTemplate!L5</f>
        <v>Drive type</v>
      </c>
      <c r="M5" s="93">
        <f>TypeListTemplate!M5</f>
        <v>0</v>
      </c>
      <c r="N5" s="93" t="str">
        <f>TypeListTemplate!N5</f>
        <v>Drive type</v>
      </c>
      <c r="O5" s="93">
        <f>TypeListTemplate!O5</f>
        <v>0</v>
      </c>
      <c r="P5" s="93" t="str">
        <f>TypeListTemplate!P5</f>
        <v>Drive type</v>
      </c>
      <c r="Q5" s="93">
        <f>TypeListTemplate!Q5</f>
        <v>0</v>
      </c>
      <c r="R5" s="93"/>
      <c r="S5" s="93"/>
      <c r="T5" s="93"/>
      <c r="U5" s="93"/>
      <c r="V5" s="93"/>
      <c r="W5" s="93"/>
      <c r="X5" s="93"/>
      <c r="Y5" s="93"/>
    </row>
    <row r="6" spans="1:27" x14ac:dyDescent="0.2">
      <c r="A6" s="93" t="str">
        <f>TypeListTemplate!A6</f>
        <v>Hp</v>
      </c>
      <c r="B6" s="30" t="str">
        <f>TypeListTemplate!B6</f>
        <v>power kW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s="120" customFormat="1" x14ac:dyDescent="0.2">
      <c r="A7" s="30">
        <f>TypeListTemplate!A7</f>
        <v>0</v>
      </c>
      <c r="B7" s="30" t="str">
        <f>TypeListTemplate!B7</f>
        <v>Column Ordinal -&gt;</v>
      </c>
      <c r="C7" s="126">
        <f>TypeListTemplate!C7</f>
        <v>1</v>
      </c>
      <c r="D7" s="30">
        <f>TypeListTemplate!D7</f>
        <v>2</v>
      </c>
      <c r="E7" s="30">
        <f>TypeListTemplate!E7</f>
        <v>3</v>
      </c>
      <c r="F7" s="30">
        <f>TypeListTemplate!F7</f>
        <v>4</v>
      </c>
      <c r="G7" s="30">
        <f>TypeListTemplate!G7</f>
        <v>5</v>
      </c>
      <c r="H7" s="30">
        <f>TypeListTemplate!H7</f>
        <v>6</v>
      </c>
      <c r="I7" s="30">
        <f>TypeListTemplate!I7</f>
        <v>7</v>
      </c>
      <c r="J7" s="30">
        <f>TypeListTemplate!J7</f>
        <v>8</v>
      </c>
      <c r="K7" s="30">
        <f>TypeListTemplate!K7</f>
        <v>9</v>
      </c>
      <c r="L7" s="30">
        <f>TypeListTemplate!L7</f>
        <v>10</v>
      </c>
      <c r="M7" s="30">
        <f>TypeListTemplate!M7</f>
        <v>11</v>
      </c>
      <c r="N7" s="30">
        <f>TypeListTemplate!N7</f>
        <v>12</v>
      </c>
      <c r="O7" s="30">
        <f>TypeListTemplate!O7</f>
        <v>13</v>
      </c>
      <c r="P7" s="30">
        <f>TypeListTemplate!P7</f>
        <v>14</v>
      </c>
      <c r="Q7" s="30">
        <f>TypeListTemplate!Q7</f>
        <v>15</v>
      </c>
      <c r="R7" s="30"/>
      <c r="S7" s="30"/>
      <c r="T7" s="30"/>
      <c r="U7" s="30"/>
      <c r="V7" s="30"/>
      <c r="W7" s="30"/>
      <c r="X7" s="30"/>
      <c r="Y7" s="30"/>
    </row>
    <row r="8" spans="1:27" x14ac:dyDescent="0.2">
      <c r="A8" s="93">
        <f>TypeListTemplate!A8</f>
        <v>0</v>
      </c>
      <c r="B8" s="30">
        <f>TypeListTemplate!B8</f>
        <v>0</v>
      </c>
      <c r="C8" s="125">
        <f>TypeListTemplate!C8</f>
        <v>0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x14ac:dyDescent="0.2">
      <c r="A9" s="93">
        <f>TypeListTemplate!A9</f>
        <v>7.3756202226096287E-2</v>
      </c>
      <c r="B9" s="30">
        <f>TypeListTemplate!B9</f>
        <v>5.5E-2</v>
      </c>
      <c r="C9" s="125">
        <f>TypeListTemplate!C9</f>
        <v>0.01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x14ac:dyDescent="0.2">
      <c r="A10" s="93">
        <f>TypeListTemplate!A10</f>
        <v>0.12069196727906664</v>
      </c>
      <c r="B10" s="30">
        <f>TypeListTemplate!B10</f>
        <v>0.09</v>
      </c>
      <c r="C10" s="125">
        <f>TypeListTemplate!C10</f>
        <v>6.5000000000000002E-2</v>
      </c>
      <c r="D10" s="93"/>
      <c r="E10" s="93"/>
      <c r="F10" s="86" t="s">
        <v>677</v>
      </c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x14ac:dyDescent="0.2">
      <c r="A11" s="93">
        <f>TypeListTemplate!A11</f>
        <v>0.16092262303875551</v>
      </c>
      <c r="B11" s="30">
        <f>TypeListTemplate!B11</f>
        <v>0.12</v>
      </c>
      <c r="C11" s="125">
        <f>TypeListTemplate!C11</f>
        <v>9.9999999999999992E-2</v>
      </c>
      <c r="D11" s="93"/>
      <c r="E11" s="93"/>
      <c r="F11" s="86" t="s">
        <v>677</v>
      </c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7" x14ac:dyDescent="0.2">
      <c r="A12" s="93">
        <f>TypeListTemplate!A12</f>
        <v>0.24138393455813328</v>
      </c>
      <c r="B12" s="30">
        <f>TypeListTemplate!B12</f>
        <v>0.18</v>
      </c>
      <c r="C12" s="125">
        <f>TypeListTemplate!C12</f>
        <v>0.13</v>
      </c>
      <c r="D12" s="93"/>
      <c r="E12" s="93"/>
      <c r="F12" s="86" t="s">
        <v>677</v>
      </c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7" x14ac:dyDescent="0.2">
      <c r="A13" s="121">
        <f>TypeListTemplate!A13</f>
        <v>0.49617808770282951</v>
      </c>
      <c r="B13" s="30">
        <f>TypeListTemplate!B13</f>
        <v>0.37</v>
      </c>
      <c r="C13" s="125">
        <f>TypeListTemplate!C13</f>
        <v>0.19</v>
      </c>
      <c r="E13" s="93"/>
      <c r="F13" s="86" t="s">
        <v>677</v>
      </c>
      <c r="G13" s="93"/>
      <c r="H13" s="128" t="s">
        <v>261</v>
      </c>
      <c r="I13" s="93"/>
      <c r="J13" s="93" t="s">
        <v>262</v>
      </c>
      <c r="K13" s="93"/>
      <c r="L13" s="93" t="s">
        <v>262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7" x14ac:dyDescent="0.2">
      <c r="A14" s="121">
        <f>TypeListTemplate!A14</f>
        <v>0.7375620222609629</v>
      </c>
      <c r="B14" s="30">
        <f>TypeListTemplate!B14</f>
        <v>0.55000000000000004</v>
      </c>
      <c r="C14" s="125">
        <f>TypeListTemplate!C14</f>
        <v>0.38</v>
      </c>
      <c r="D14" s="93"/>
      <c r="E14" s="93"/>
      <c r="F14" s="86" t="s">
        <v>673</v>
      </c>
      <c r="G14" s="93"/>
      <c r="H14" s="128" t="s">
        <v>263</v>
      </c>
      <c r="I14" s="93"/>
      <c r="J14" s="93" t="s">
        <v>264</v>
      </c>
      <c r="K14" s="93"/>
      <c r="L14" s="93" t="s">
        <v>264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7" x14ac:dyDescent="0.2">
      <c r="A15" s="93">
        <f>TypeListTemplate!A15</f>
        <v>1.0057663939922221</v>
      </c>
      <c r="B15" s="30">
        <f>TypeListTemplate!B15</f>
        <v>0.75</v>
      </c>
      <c r="C15" s="125">
        <f>TypeListTemplate!C15</f>
        <v>0.56000000000000005</v>
      </c>
      <c r="D15" s="93"/>
      <c r="E15" s="93"/>
      <c r="F15" s="86" t="s">
        <v>673</v>
      </c>
      <c r="G15" s="93"/>
      <c r="H15" s="128" t="s">
        <v>265</v>
      </c>
      <c r="I15" s="93"/>
      <c r="J15" s="93" t="s">
        <v>266</v>
      </c>
      <c r="K15" s="93"/>
      <c r="L15" s="93" t="s">
        <v>266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7" x14ac:dyDescent="0.2">
      <c r="A16" s="93">
        <f>TypeListTemplate!A16</f>
        <v>1.4751240445219258</v>
      </c>
      <c r="B16" s="30">
        <f>TypeListTemplate!B16</f>
        <v>1.1000000000000001</v>
      </c>
      <c r="C16" s="125">
        <f>TypeListTemplate!C16</f>
        <v>0.76</v>
      </c>
      <c r="D16" s="93"/>
      <c r="E16" s="93"/>
      <c r="F16" s="86" t="s">
        <v>674</v>
      </c>
      <c r="G16" s="93"/>
      <c r="H16" s="128" t="s">
        <v>267</v>
      </c>
      <c r="I16" s="93"/>
      <c r="J16" s="93" t="s">
        <v>268</v>
      </c>
      <c r="K16" s="93"/>
      <c r="L16" s="93" t="s">
        <v>268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">
      <c r="A17" s="93">
        <f>TypeListTemplate!A17</f>
        <v>2.0115327879844442</v>
      </c>
      <c r="B17" s="30">
        <f>TypeListTemplate!B17</f>
        <v>1.5</v>
      </c>
      <c r="C17" s="125">
        <f>TypeListTemplate!C17</f>
        <v>1.1100000000000001</v>
      </c>
      <c r="D17" s="93"/>
      <c r="E17" s="93"/>
      <c r="F17" s="86" t="s">
        <v>675</v>
      </c>
      <c r="G17" s="93"/>
      <c r="H17" s="128" t="s">
        <v>269</v>
      </c>
      <c r="I17" s="93"/>
      <c r="J17" s="93" t="s">
        <v>270</v>
      </c>
      <c r="K17" s="93"/>
      <c r="L17" s="93" t="s">
        <v>270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x14ac:dyDescent="0.2">
      <c r="A18" s="93">
        <f>TypeListTemplate!A18</f>
        <v>2.9502480890438516</v>
      </c>
      <c r="B18" s="30">
        <f>TypeListTemplate!B18</f>
        <v>2.2000000000000002</v>
      </c>
      <c r="C18" s="125">
        <f>TypeListTemplate!C18</f>
        <v>1.51</v>
      </c>
      <c r="D18" s="93"/>
      <c r="E18" s="93"/>
      <c r="F18" s="86" t="s">
        <v>676</v>
      </c>
      <c r="G18" s="93"/>
      <c r="H18" s="128" t="s">
        <v>271</v>
      </c>
      <c r="I18" s="93"/>
      <c r="J18" s="93" t="s">
        <v>272</v>
      </c>
      <c r="K18" s="93"/>
      <c r="L18" s="93" t="s">
        <v>272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">
      <c r="A19" s="93">
        <f>TypeListTemplate!A19</f>
        <v>4.0230655759688885</v>
      </c>
      <c r="B19" s="30">
        <f>TypeListTemplate!B19</f>
        <v>3</v>
      </c>
      <c r="C19" s="125">
        <f>TypeListTemplate!C19</f>
        <v>2.21</v>
      </c>
      <c r="D19" s="93"/>
      <c r="E19" s="93"/>
      <c r="G19" s="93"/>
      <c r="H19" s="128" t="s">
        <v>273</v>
      </c>
      <c r="I19" s="93"/>
      <c r="J19" s="93" t="s">
        <v>274</v>
      </c>
      <c r="K19" s="93"/>
      <c r="L19" s="93" t="s">
        <v>274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">
      <c r="A20" s="121">
        <f>TypeListTemplate!A21</f>
        <v>5.3640874346251843</v>
      </c>
      <c r="B20" s="30">
        <f>TypeListTemplate!B21</f>
        <v>4</v>
      </c>
      <c r="C20" s="125">
        <f>TypeListTemplate!C21</f>
        <v>3.7385000000000002</v>
      </c>
      <c r="D20" s="93"/>
      <c r="E20" s="93"/>
      <c r="F20" s="93"/>
      <c r="G20" s="93"/>
      <c r="H20" s="129" t="s">
        <v>275</v>
      </c>
      <c r="I20" s="93"/>
      <c r="J20" s="93" t="s">
        <v>276</v>
      </c>
      <c r="K20" s="93"/>
      <c r="L20" s="93" t="s">
        <v>276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">
      <c r="A21" s="121">
        <f>TypeListTemplate!A22</f>
        <v>7.3756202226096281</v>
      </c>
      <c r="B21" s="30">
        <f>TypeListTemplate!B22</f>
        <v>5.5</v>
      </c>
      <c r="C21" s="125">
        <f>TypeListTemplate!C22</f>
        <v>4.01</v>
      </c>
      <c r="D21" s="93"/>
      <c r="E21" s="93"/>
      <c r="F21" s="93"/>
      <c r="G21" s="93"/>
      <c r="H21" s="130" t="s">
        <v>277</v>
      </c>
      <c r="I21" s="93"/>
      <c r="J21" s="93" t="s">
        <v>278</v>
      </c>
      <c r="K21" s="93"/>
      <c r="L21" s="93" t="s">
        <v>278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x14ac:dyDescent="0.2">
      <c r="A22" s="125">
        <f>TypeListTemplate!A23</f>
        <v>10.05766393992222</v>
      </c>
      <c r="B22" s="30">
        <f>TypeListTemplate!B23</f>
        <v>7.5</v>
      </c>
      <c r="C22" s="125">
        <f>TypeListTemplate!C23</f>
        <v>5.51</v>
      </c>
      <c r="D22" s="93"/>
      <c r="E22" s="93"/>
      <c r="F22" s="93"/>
      <c r="G22" s="93"/>
      <c r="H22" s="130" t="s">
        <v>279</v>
      </c>
      <c r="I22" s="93"/>
      <c r="J22" s="93" t="s">
        <v>280</v>
      </c>
      <c r="K22" s="93"/>
      <c r="L22" s="93" t="s">
        <v>280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x14ac:dyDescent="0.2">
      <c r="A23" s="125">
        <f>TypeListTemplate!A24</f>
        <v>14.751240445219256</v>
      </c>
      <c r="B23" s="30">
        <f>TypeListTemplate!B24</f>
        <v>11</v>
      </c>
      <c r="C23" s="125">
        <f>TypeListTemplate!C24</f>
        <v>7.51</v>
      </c>
      <c r="D23" s="93"/>
      <c r="E23" s="93"/>
      <c r="F23" s="93"/>
      <c r="G23" s="93"/>
      <c r="H23" s="130" t="s">
        <v>281</v>
      </c>
      <c r="I23" s="93"/>
      <c r="J23" s="93" t="s">
        <v>282</v>
      </c>
      <c r="K23" s="93"/>
      <c r="L23" s="93" t="s">
        <v>282</v>
      </c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x14ac:dyDescent="0.2">
      <c r="A24" s="125">
        <f>TypeListTemplate!A25</f>
        <v>20.11532787984444</v>
      </c>
      <c r="B24" s="30">
        <f>TypeListTemplate!B25</f>
        <v>15</v>
      </c>
      <c r="C24" s="125">
        <f>TypeListTemplate!C25</f>
        <v>11.01</v>
      </c>
      <c r="D24" s="93"/>
      <c r="E24" s="93"/>
      <c r="F24" s="93"/>
      <c r="G24" s="93"/>
      <c r="H24" s="93"/>
      <c r="I24" s="93"/>
      <c r="J24" s="93" t="s">
        <v>283</v>
      </c>
      <c r="K24" s="93"/>
      <c r="L24" s="93" t="s">
        <v>283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x14ac:dyDescent="0.2">
      <c r="A25" s="125">
        <f>TypeListTemplate!A26</f>
        <v>24.808904385141478</v>
      </c>
      <c r="B25" s="30">
        <f>TypeListTemplate!B26</f>
        <v>18.5</v>
      </c>
      <c r="C25" s="125">
        <f>TypeListTemplate!C26</f>
        <v>15.01</v>
      </c>
      <c r="D25" s="93"/>
      <c r="E25" s="93"/>
      <c r="F25" s="93"/>
      <c r="G25" s="93"/>
      <c r="H25" s="93"/>
      <c r="I25" s="93"/>
      <c r="J25" s="93" t="s">
        <v>284</v>
      </c>
      <c r="K25" s="93"/>
      <c r="L25" s="93" t="s">
        <v>284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x14ac:dyDescent="0.2">
      <c r="A26" s="125">
        <f>TypeListTemplate!A27</f>
        <v>29.502480890438513</v>
      </c>
      <c r="B26" s="30">
        <f>TypeListTemplate!B27</f>
        <v>22</v>
      </c>
      <c r="C26" s="125">
        <f>TypeListTemplate!C27</f>
        <v>18.510000000000002</v>
      </c>
      <c r="D26" s="93"/>
      <c r="E26" s="93"/>
      <c r="F26" s="93"/>
      <c r="G26" s="93"/>
      <c r="H26" s="93"/>
      <c r="I26" s="93"/>
      <c r="J26" s="93" t="s">
        <v>285</v>
      </c>
      <c r="K26" s="93"/>
      <c r="L26" s="93" t="s">
        <v>285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x14ac:dyDescent="0.2">
      <c r="A27" s="125">
        <f>TypeListTemplate!A28</f>
        <v>40.230655759688879</v>
      </c>
      <c r="B27" s="30">
        <f>TypeListTemplate!B28</f>
        <v>30</v>
      </c>
      <c r="C27" s="125">
        <f>TypeListTemplate!C28</f>
        <v>22.01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x14ac:dyDescent="0.2">
      <c r="A28" s="125">
        <f>TypeListTemplate!A29</f>
        <v>49.617808770282956</v>
      </c>
      <c r="B28" s="30">
        <f>TypeListTemplate!B29</f>
        <v>37</v>
      </c>
      <c r="C28" s="125">
        <f>TypeListTemplate!C29</f>
        <v>30.01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x14ac:dyDescent="0.2">
      <c r="A29" s="125">
        <f>TypeListTemplate!A30</f>
        <v>60.345983639533323</v>
      </c>
      <c r="B29" s="30">
        <f>TypeListTemplate!B30</f>
        <v>45</v>
      </c>
      <c r="C29" s="125">
        <f>TypeListTemplate!C30</f>
        <v>37.01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x14ac:dyDescent="0.2">
      <c r="A30" s="125">
        <f>TypeListTemplate!A31</f>
        <v>73.756202226096278</v>
      </c>
      <c r="B30" s="30">
        <f>TypeListTemplate!B31</f>
        <v>55</v>
      </c>
      <c r="C30" s="125">
        <f>TypeListTemplate!C31</f>
        <v>45.01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x14ac:dyDescent="0.2">
      <c r="A31" s="125">
        <f>TypeListTemplate!A32</f>
        <v>100.5766393992222</v>
      </c>
      <c r="B31" s="30">
        <f>TypeListTemplate!B32</f>
        <v>75</v>
      </c>
      <c r="C31" s="125">
        <f>TypeListTemplate!C32</f>
        <v>55.01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25">
        <f>TypeListTemplate!A33</f>
        <v>120.69196727906665</v>
      </c>
      <c r="B32" s="30">
        <f>TypeListTemplate!B33</f>
        <v>90</v>
      </c>
      <c r="C32" s="125">
        <f>TypeListTemplate!C33</f>
        <v>75.010000000000005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x14ac:dyDescent="0.2">
      <c r="A33" s="125">
        <f>TypeListTemplate!A34</f>
        <v>147.51240445219256</v>
      </c>
      <c r="B33" s="30">
        <f>TypeListTemplate!B34</f>
        <v>110</v>
      </c>
      <c r="C33" s="125">
        <f>TypeListTemplate!C34</f>
        <v>90.01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x14ac:dyDescent="0.2">
      <c r="A34" s="125">
        <f>TypeListTemplate!A35</f>
        <v>177.01488534263109</v>
      </c>
      <c r="B34" s="30">
        <f>TypeListTemplate!B35</f>
        <v>132</v>
      </c>
      <c r="C34" s="125">
        <f>TypeListTemplate!C35</f>
        <v>110.01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">
      <c r="A35" s="126">
        <f>TypeListTemplate!A36</f>
        <v>200</v>
      </c>
      <c r="B35" s="125">
        <f>TypeListTemplate!B36</f>
        <v>149.14000000000001</v>
      </c>
      <c r="C35" s="125">
        <f>TypeListTemplate!C36</f>
        <v>132.01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">
      <c r="A36" s="125">
        <f>TypeListTemplate!A37</f>
        <v>214.56349738500737</v>
      </c>
      <c r="B36" s="30">
        <f>TypeListTemplate!B37</f>
        <v>160</v>
      </c>
      <c r="C36" s="125">
        <f>TypeListTemplate!C37</f>
        <v>149.15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">
      <c r="A37" s="126">
        <f>TypeListTemplate!A38</f>
        <v>250</v>
      </c>
      <c r="B37" s="93">
        <f>TypeListTemplate!B38</f>
        <v>186.42500000000001</v>
      </c>
      <c r="C37" s="125">
        <f>TypeListTemplate!C38</f>
        <v>160.01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">
      <c r="A38" s="125">
        <f>TypeListTemplate!A39</f>
        <v>268.20437173125919</v>
      </c>
      <c r="B38" s="30">
        <f>TypeListTemplate!B39</f>
        <v>200</v>
      </c>
      <c r="C38" s="125">
        <f>TypeListTemplate!C39</f>
        <v>186.435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">
      <c r="A39" s="126">
        <f>TypeListTemplate!A40</f>
        <v>300</v>
      </c>
      <c r="B39" s="93">
        <f>TypeListTemplate!B40</f>
        <v>223.71</v>
      </c>
      <c r="C39" s="125">
        <f>TypeListTemplate!C40</f>
        <v>200.01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">
      <c r="A40" s="125">
        <f>TypeListTemplate!A41</f>
        <v>335.255464664074</v>
      </c>
      <c r="B40" s="30">
        <f>TypeListTemplate!B41</f>
        <v>250</v>
      </c>
      <c r="C40" s="125">
        <f>TypeListTemplate!C41</f>
        <v>223.72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">
      <c r="A41" s="126">
        <f>TypeListTemplate!A42</f>
        <v>400</v>
      </c>
      <c r="B41" s="93">
        <f>TypeListTemplate!B42</f>
        <v>298.28000000000003</v>
      </c>
      <c r="C41" s="125">
        <f>TypeListTemplate!C42</f>
        <v>250.01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">
      <c r="A42" s="125">
        <f>TypeListTemplate!A43</f>
        <v>422.42188547673328</v>
      </c>
      <c r="B42" s="30">
        <f>TypeListTemplate!B43</f>
        <v>315</v>
      </c>
      <c r="C42" s="125">
        <f>TypeListTemplate!C43</f>
        <v>298.29000000000002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">
      <c r="A43" s="125">
        <f>TypeListTemplate!A44</f>
        <v>476.06275982298507</v>
      </c>
      <c r="B43" s="30">
        <f>TypeListTemplate!B44</f>
        <v>355</v>
      </c>
      <c r="C43" s="125">
        <f>TypeListTemplate!C44</f>
        <v>315.01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">
      <c r="A44" s="125">
        <f>TypeListTemplate!A45</f>
        <v>536.40874346251837</v>
      </c>
      <c r="B44" s="30">
        <f>TypeListTemplate!B45</f>
        <v>400</v>
      </c>
      <c r="C44" s="125">
        <f>TypeListTemplate!C45</f>
        <v>355.01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">
      <c r="A45" s="125">
        <f>TypeListTemplate!A46</f>
        <v>603.45983639533324</v>
      </c>
      <c r="B45" s="30">
        <f>TypeListTemplate!B46</f>
        <v>450</v>
      </c>
      <c r="C45" s="125">
        <f>TypeListTemplate!C46</f>
        <v>400.01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">
      <c r="A46" s="125">
        <f>TypeListTemplate!A47</f>
        <v>670.51092932814799</v>
      </c>
      <c r="B46" s="30">
        <f>TypeListTemplate!B47</f>
        <v>500</v>
      </c>
      <c r="C46" s="125">
        <f>TypeListTemplate!C47</f>
        <v>450.01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">
      <c r="A47" s="125">
        <f>TypeListTemplate!A48</f>
        <v>750.97224084752577</v>
      </c>
      <c r="B47" s="30">
        <f>TypeListTemplate!B48</f>
        <v>560</v>
      </c>
      <c r="C47" s="125">
        <f>TypeListTemplate!C48</f>
        <v>500.01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">
      <c r="A48" s="125">
        <f>TypeListTemplate!A49</f>
        <v>844.84377095346656</v>
      </c>
      <c r="B48" s="30">
        <f>TypeListTemplate!B49</f>
        <v>630</v>
      </c>
      <c r="C48" s="125">
        <f>TypeListTemplate!C49</f>
        <v>560.01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">
      <c r="A49" s="125">
        <f>TypeListTemplate!A50</f>
        <v>952.12551964597014</v>
      </c>
      <c r="B49" s="30">
        <f>TypeListTemplate!B50</f>
        <v>710</v>
      </c>
      <c r="C49" s="125">
        <f>TypeListTemplate!C50</f>
        <v>630.01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">
      <c r="A50" s="125">
        <f>TypeListTemplate!A51</f>
        <v>1072.8174869250367</v>
      </c>
      <c r="B50" s="30">
        <f>TypeListTemplate!B51</f>
        <v>800</v>
      </c>
      <c r="C50" s="125">
        <f>TypeListTemplate!C51</f>
        <v>710.01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">
      <c r="A51" s="125">
        <f>TypeListTemplate!A52</f>
        <v>1206.9196727906665</v>
      </c>
      <c r="B51" s="30">
        <f>TypeListTemplate!B52</f>
        <v>900</v>
      </c>
      <c r="C51" s="125">
        <f>TypeListTemplate!C52</f>
        <v>800.01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">
      <c r="A52" s="125">
        <f>TypeListTemplate!A53</f>
        <v>1341.021858656296</v>
      </c>
      <c r="B52" s="30">
        <f>TypeListTemplate!B53</f>
        <v>1000</v>
      </c>
      <c r="C52" s="125">
        <f>TypeListTemplate!C53</f>
        <v>900.01</v>
      </c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">
      <c r="A53" s="125">
        <f>TypeListTemplate!A54</f>
        <v>1501.9444816950515</v>
      </c>
      <c r="B53" s="30">
        <f>TypeListTemplate!B54</f>
        <v>1120</v>
      </c>
      <c r="C53" s="125">
        <f>TypeListTemplate!C54</f>
        <v>1000.01</v>
      </c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">
      <c r="A54" s="125">
        <f>TypeListTemplate!A55</f>
        <v>1676.27732332037</v>
      </c>
      <c r="B54" s="30">
        <f>TypeListTemplate!B55</f>
        <v>1250</v>
      </c>
      <c r="C54" s="125">
        <f>TypeListTemplate!C55</f>
        <v>1120.01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">
      <c r="A55" s="125">
        <f>TypeListTemplate!A56</f>
        <v>1877.4306021188145</v>
      </c>
      <c r="B55" s="30">
        <f>TypeListTemplate!B56</f>
        <v>1400</v>
      </c>
      <c r="C55" s="125">
        <f>TypeListTemplate!C56</f>
        <v>1250.01</v>
      </c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">
      <c r="A56" s="125">
        <f>TypeListTemplate!A57</f>
        <v>2145.6349738500735</v>
      </c>
      <c r="B56" s="30">
        <f>TypeListTemplate!B57</f>
        <v>1600</v>
      </c>
      <c r="C56" s="125">
        <f>TypeListTemplate!C57</f>
        <v>1400.01</v>
      </c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">
      <c r="A57" s="125">
        <f>TypeListTemplate!A58</f>
        <v>2346.7882526485182</v>
      </c>
      <c r="B57" s="30">
        <f>TypeListTemplate!B58</f>
        <v>1750</v>
      </c>
      <c r="C57" s="125">
        <f>TypeListTemplate!C58</f>
        <v>1600.01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">
      <c r="A58" s="125">
        <f>TypeListTemplate!A59</f>
        <v>2413.839345581333</v>
      </c>
      <c r="B58" s="30">
        <f>TypeListTemplate!B59</f>
        <v>1800</v>
      </c>
      <c r="C58" s="125">
        <f>TypeListTemplate!C59</f>
        <v>1750.01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">
      <c r="A59" s="125">
        <f>TypeListTemplate!A60</f>
        <v>2682.043717312592</v>
      </c>
      <c r="B59" s="30">
        <f>TypeListTemplate!B60</f>
        <v>2000</v>
      </c>
      <c r="C59" s="125">
        <f>TypeListTemplate!C60</f>
        <v>1800.01</v>
      </c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">
      <c r="A60" s="125">
        <f>TypeListTemplate!A61</f>
        <v>2950.2480890438515</v>
      </c>
      <c r="B60" s="30">
        <f>TypeListTemplate!B61</f>
        <v>2200</v>
      </c>
      <c r="C60" s="125">
        <f>TypeListTemplate!C61</f>
        <v>2000.01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">
      <c r="A61" s="125">
        <f>TypeListTemplate!A62</f>
        <v>3017.2991819766662</v>
      </c>
      <c r="B61" s="30">
        <f>TypeListTemplate!B62</f>
        <v>2250</v>
      </c>
      <c r="C61" s="125">
        <f>TypeListTemplate!C62</f>
        <v>2200.0100000000002</v>
      </c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">
      <c r="A62" s="125">
        <f>TypeListTemplate!A63</f>
        <v>3084.350274909481</v>
      </c>
      <c r="B62" s="30">
        <f>TypeListTemplate!B63</f>
        <v>2300</v>
      </c>
      <c r="C62" s="125">
        <f>TypeListTemplate!C63</f>
        <v>2250.0100000000002</v>
      </c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">
      <c r="A63" s="125">
        <f>TypeListTemplate!A64</f>
        <v>3352.55464664074</v>
      </c>
      <c r="B63" s="30">
        <f>TypeListTemplate!B64</f>
        <v>2500</v>
      </c>
      <c r="C63" s="125">
        <f>TypeListTemplate!C64</f>
        <v>2300.0100000000002</v>
      </c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">
      <c r="A64" s="125">
        <f>TypeListTemplate!A65</f>
        <v>3754.861204237629</v>
      </c>
      <c r="B64" s="30">
        <f>TypeListTemplate!B65</f>
        <v>2800</v>
      </c>
      <c r="C64" s="125">
        <f>TypeListTemplate!C65</f>
        <v>2500.0100000000002</v>
      </c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">
      <c r="A65" s="125">
        <f>TypeListTemplate!A66</f>
        <v>4224.2188547673322</v>
      </c>
      <c r="B65" s="30">
        <f>TypeListTemplate!B66</f>
        <v>3150</v>
      </c>
      <c r="C65" s="125">
        <f>TypeListTemplate!C66</f>
        <v>2800.01</v>
      </c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">
      <c r="A66" s="125">
        <f>TypeListTemplate!A67</f>
        <v>4760.6275982298512</v>
      </c>
      <c r="B66" s="30">
        <f>TypeListTemplate!B67</f>
        <v>3550</v>
      </c>
      <c r="C66" s="125">
        <f>TypeListTemplate!C67</f>
        <v>3150.01</v>
      </c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">
      <c r="A67" s="125">
        <f>TypeListTemplate!A68</f>
        <v>5364.087434625184</v>
      </c>
      <c r="B67" s="30">
        <f>TypeListTemplate!B68</f>
        <v>4000</v>
      </c>
      <c r="C67" s="125">
        <f>TypeListTemplate!C68</f>
        <v>3550.01</v>
      </c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">
      <c r="A68" s="125">
        <f>TypeListTemplate!A69</f>
        <v>6034.5983639533324</v>
      </c>
      <c r="B68" s="30">
        <f>TypeListTemplate!B69</f>
        <v>4500</v>
      </c>
      <c r="C68" s="125">
        <f>TypeListTemplate!C69</f>
        <v>4000.01</v>
      </c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">
      <c r="A69" s="125">
        <f>TypeListTemplate!A70</f>
        <v>6705.1092932814799</v>
      </c>
      <c r="B69" s="30">
        <f>TypeListTemplate!B70</f>
        <v>5000</v>
      </c>
      <c r="C69" s="125">
        <f>TypeListTemplate!C70</f>
        <v>4500.01</v>
      </c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">
      <c r="A70" s="121">
        <f>TypeListTemplate!A71</f>
        <v>0</v>
      </c>
      <c r="B70" s="30">
        <f>TypeListTemplate!B71</f>
        <v>999999999</v>
      </c>
      <c r="C70" s="125">
        <f>TypeListTemplate!C71</f>
        <v>5000.01</v>
      </c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">
      <c r="A71" s="93">
        <f>TypeListTemplate!A72</f>
        <v>0</v>
      </c>
      <c r="B71" s="30">
        <f>TypeListTemplate!B72</f>
        <v>0</v>
      </c>
      <c r="C71" s="125">
        <f>TypeListTemplate!C72</f>
        <v>0</v>
      </c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">
      <c r="A72" s="93">
        <f>TypeListTemplate!A73</f>
        <v>0</v>
      </c>
      <c r="B72" s="30">
        <f>TypeListTemplate!B73</f>
        <v>0</v>
      </c>
      <c r="C72" s="125">
        <f>TypeListTemplate!C73</f>
        <v>0</v>
      </c>
      <c r="D72" s="93" t="str">
        <f>TypeListTemplate!D73</f>
        <v>Drive type</v>
      </c>
      <c r="E72" s="93">
        <f>TypeListTemplate!E73</f>
        <v>0</v>
      </c>
      <c r="F72" s="93" t="str">
        <f>TypeListTemplate!F73</f>
        <v>Drive type</v>
      </c>
      <c r="G72" s="93">
        <f>TypeListTemplate!G73</f>
        <v>0</v>
      </c>
      <c r="H72" s="93" t="str">
        <f>TypeListTemplate!H73</f>
        <v>Drive type</v>
      </c>
      <c r="I72" s="93">
        <f>TypeListTemplate!I73</f>
        <v>0</v>
      </c>
      <c r="J72" s="93" t="str">
        <f>TypeListTemplate!J73</f>
        <v>Drive type</v>
      </c>
      <c r="K72" s="93">
        <f>TypeListTemplate!K73</f>
        <v>0</v>
      </c>
      <c r="L72" s="93" t="str">
        <f>TypeListTemplate!L73</f>
        <v>Drive type</v>
      </c>
      <c r="M72" s="93">
        <f>TypeListTemplate!M73</f>
        <v>0</v>
      </c>
      <c r="N72" s="93" t="str">
        <f>TypeListTemplate!N73</f>
        <v>Drive type</v>
      </c>
      <c r="O72" s="93">
        <f>TypeListTemplate!O73</f>
        <v>0</v>
      </c>
      <c r="P72" s="93" t="str">
        <f>TypeListTemplate!P73</f>
        <v>Drive type</v>
      </c>
      <c r="Q72" s="93">
        <f>TypeListTemplate!Q73</f>
        <v>0</v>
      </c>
      <c r="R72" s="93"/>
      <c r="S72" s="93"/>
      <c r="T72" s="93"/>
      <c r="U72" s="93"/>
      <c r="V72" s="93"/>
      <c r="W72" s="93"/>
      <c r="X72" s="93"/>
      <c r="Y72" s="93"/>
    </row>
    <row r="73" spans="1:25" x14ac:dyDescent="0.2">
      <c r="A73" s="93">
        <f>TypeListTemplate!A74</f>
        <v>0</v>
      </c>
      <c r="B73" s="30">
        <f>TypeListTemplate!B74</f>
        <v>0</v>
      </c>
      <c r="C73" s="125">
        <f>TypeListTemplate!C74</f>
        <v>0</v>
      </c>
      <c r="D73" s="93" t="str">
        <f>TypeListTemplate!D74</f>
        <v xml:space="preserve"> 115 V (1-ph)</v>
      </c>
      <c r="E73" s="93">
        <f>TypeListTemplate!E74</f>
        <v>0</v>
      </c>
      <c r="F73" s="93" t="str">
        <f>TypeListTemplate!F74</f>
        <v xml:space="preserve"> 230 V (1-ph)</v>
      </c>
      <c r="G73" s="93">
        <f>TypeListTemplate!G74</f>
        <v>0</v>
      </c>
      <c r="H73" s="93" t="str">
        <f>TypeListTemplate!H74</f>
        <v xml:space="preserve"> 230 V (3-ph)</v>
      </c>
      <c r="I73" s="93">
        <f>TypeListTemplate!I74</f>
        <v>0</v>
      </c>
      <c r="J73" s="93" t="str">
        <f>TypeListTemplate!J74</f>
        <v xml:space="preserve"> 400 V</v>
      </c>
      <c r="K73" s="93">
        <f>TypeListTemplate!K74</f>
        <v>0</v>
      </c>
      <c r="L73" s="93" t="str">
        <f>TypeListTemplate!L74</f>
        <v xml:space="preserve"> 460 V</v>
      </c>
      <c r="M73" s="93">
        <f>TypeListTemplate!M74</f>
        <v>0</v>
      </c>
      <c r="N73" s="93" t="str">
        <f>TypeListTemplate!N74</f>
        <v xml:space="preserve"> 500 V</v>
      </c>
      <c r="O73" s="93">
        <f>TypeListTemplate!O74</f>
        <v>0</v>
      </c>
      <c r="P73" s="93" t="str">
        <f>TypeListTemplate!P74</f>
        <v xml:space="preserve"> 690 V</v>
      </c>
      <c r="Q73" s="93">
        <f>TypeListTemplate!Q74</f>
        <v>0</v>
      </c>
      <c r="R73" s="93"/>
      <c r="S73" s="93"/>
      <c r="T73" s="93"/>
      <c r="U73" s="93"/>
      <c r="V73" s="93"/>
      <c r="W73" s="93"/>
      <c r="X73" s="93"/>
      <c r="Y73" s="93"/>
    </row>
    <row r="74" spans="1:25" x14ac:dyDescent="0.2">
      <c r="A74" s="93">
        <f>TypeListTemplate!A75</f>
        <v>0</v>
      </c>
      <c r="B74" s="30">
        <f>TypeListTemplate!B75</f>
        <v>0</v>
      </c>
      <c r="C74" s="125">
        <f>TypeListTemplate!C75</f>
        <v>0</v>
      </c>
      <c r="D74" s="93">
        <f>TypeListTemplate!D75</f>
        <v>0</v>
      </c>
      <c r="E74" s="93">
        <f>TypeListTemplate!E75</f>
        <v>0</v>
      </c>
      <c r="F74" s="93">
        <f>TypeListTemplate!F75</f>
        <v>0</v>
      </c>
      <c r="G74" s="93">
        <f>TypeListTemplate!G75</f>
        <v>0</v>
      </c>
      <c r="H74" s="93">
        <f>TypeListTemplate!H75</f>
        <v>0</v>
      </c>
      <c r="I74" s="93">
        <f>TypeListTemplate!I75</f>
        <v>0</v>
      </c>
      <c r="J74" s="93">
        <f>TypeListTemplate!J75</f>
        <v>0</v>
      </c>
      <c r="K74" s="93">
        <f>TypeListTemplate!K75</f>
        <v>0</v>
      </c>
      <c r="L74" s="93">
        <f>TypeListTemplate!L75</f>
        <v>0</v>
      </c>
      <c r="M74" s="93">
        <f>TypeListTemplate!M75</f>
        <v>0</v>
      </c>
      <c r="N74" s="93">
        <f>TypeListTemplate!N75</f>
        <v>0</v>
      </c>
      <c r="O74" s="93">
        <f>TypeListTemplate!O75</f>
        <v>0</v>
      </c>
      <c r="P74" s="93">
        <f>TypeListTemplate!P75</f>
        <v>0</v>
      </c>
      <c r="Q74" s="93">
        <f>TypeListTemplate!Q75</f>
        <v>0</v>
      </c>
      <c r="R74" s="93"/>
      <c r="S74" s="93"/>
      <c r="T74" s="93"/>
      <c r="U74" s="93"/>
      <c r="V74" s="93"/>
      <c r="W74" s="93"/>
      <c r="X74" s="93"/>
      <c r="Y74" s="93"/>
    </row>
    <row r="75" spans="1:25" x14ac:dyDescent="0.2">
      <c r="A75" s="93">
        <f>TypeListTemplate!A76</f>
        <v>0</v>
      </c>
      <c r="B75" s="30">
        <f>TypeListTemplate!B76</f>
        <v>0</v>
      </c>
      <c r="C75" s="125">
        <f>TypeListTemplate!C76</f>
        <v>0</v>
      </c>
      <c r="D75" s="93">
        <f>TypeListTemplate!D76</f>
        <v>0</v>
      </c>
      <c r="E75" s="93">
        <f>TypeListTemplate!E76</f>
        <v>0</v>
      </c>
      <c r="F75" s="93">
        <f>TypeListTemplate!F76</f>
        <v>0</v>
      </c>
      <c r="G75" s="93">
        <f>TypeListTemplate!G76</f>
        <v>0</v>
      </c>
      <c r="H75" s="93">
        <f>TypeListTemplate!H76</f>
        <v>0</v>
      </c>
      <c r="I75" s="93">
        <f>TypeListTemplate!I76</f>
        <v>0</v>
      </c>
      <c r="J75" s="93">
        <f>TypeListTemplate!J76</f>
        <v>0</v>
      </c>
      <c r="K75" s="93">
        <f>TypeListTemplate!K76</f>
        <v>0</v>
      </c>
      <c r="L75" s="93">
        <f>TypeListTemplate!L76</f>
        <v>0</v>
      </c>
      <c r="M75" s="93">
        <f>TypeListTemplate!M76</f>
        <v>0</v>
      </c>
      <c r="N75" s="93">
        <f>TypeListTemplate!N76</f>
        <v>0</v>
      </c>
      <c r="O75" s="93">
        <f>TypeListTemplate!O76</f>
        <v>0</v>
      </c>
      <c r="P75" s="93">
        <f>TypeListTemplate!P76</f>
        <v>0</v>
      </c>
      <c r="Q75" s="93">
        <f>TypeListTemplate!Q76</f>
        <v>0</v>
      </c>
      <c r="R75" s="93"/>
      <c r="S75" s="93"/>
      <c r="T75" s="93"/>
      <c r="U75" s="93"/>
      <c r="V75" s="93"/>
      <c r="W75" s="93"/>
      <c r="X75" s="93"/>
      <c r="Y75" s="93"/>
    </row>
    <row r="76" spans="1:25" x14ac:dyDescent="0.2">
      <c r="A76" s="93">
        <f>TypeListTemplate!A77</f>
        <v>0</v>
      </c>
      <c r="B76" s="30">
        <f>TypeListTemplate!B77</f>
        <v>0</v>
      </c>
      <c r="C76" s="125">
        <f>TypeListTemplate!C77</f>
        <v>0</v>
      </c>
      <c r="D76" s="93">
        <f>TypeListTemplate!D77</f>
        <v>0</v>
      </c>
      <c r="E76" s="93">
        <f>TypeListTemplate!E77</f>
        <v>0</v>
      </c>
      <c r="F76" s="93">
        <f>TypeListTemplate!F77</f>
        <v>0</v>
      </c>
      <c r="G76" s="93">
        <f>TypeListTemplate!G77</f>
        <v>0</v>
      </c>
      <c r="H76" s="93">
        <f>TypeListTemplate!H77</f>
        <v>0</v>
      </c>
      <c r="I76" s="93">
        <f>TypeListTemplate!I77</f>
        <v>0</v>
      </c>
      <c r="J76" s="93">
        <f>TypeListTemplate!J77</f>
        <v>0</v>
      </c>
      <c r="K76" s="93">
        <f>TypeListTemplate!K77</f>
        <v>0</v>
      </c>
      <c r="L76" s="93">
        <f>TypeListTemplate!L77</f>
        <v>0</v>
      </c>
      <c r="M76" s="93">
        <f>TypeListTemplate!M77</f>
        <v>0</v>
      </c>
      <c r="N76" s="93">
        <f>TypeListTemplate!N77</f>
        <v>0</v>
      </c>
      <c r="O76" s="93">
        <f>TypeListTemplate!O77</f>
        <v>0</v>
      </c>
      <c r="P76" s="93">
        <f>TypeListTemplate!P77</f>
        <v>0</v>
      </c>
      <c r="Q76" s="93">
        <f>TypeListTemplate!Q77</f>
        <v>0</v>
      </c>
      <c r="R76" s="93"/>
      <c r="S76" s="93"/>
      <c r="T76" s="93"/>
      <c r="U76" s="93"/>
      <c r="V76" s="93"/>
      <c r="W76" s="93"/>
      <c r="X76" s="93"/>
      <c r="Y76" s="93"/>
    </row>
    <row r="77" spans="1:25" x14ac:dyDescent="0.2">
      <c r="A77" s="93">
        <f>TypeListTemplate!A78</f>
        <v>0</v>
      </c>
      <c r="B77" s="30">
        <f>TypeListTemplate!B78</f>
        <v>0</v>
      </c>
      <c r="C77" s="125">
        <f>TypeListTemplate!C78</f>
        <v>0</v>
      </c>
      <c r="D77" s="93">
        <f>TypeListTemplate!D78</f>
        <v>0</v>
      </c>
      <c r="E77" s="93">
        <f>TypeListTemplate!E78</f>
        <v>0</v>
      </c>
      <c r="F77" s="93">
        <f>TypeListTemplate!F78</f>
        <v>0</v>
      </c>
      <c r="G77" s="93">
        <f>TypeListTemplate!G78</f>
        <v>0</v>
      </c>
      <c r="H77" s="93">
        <f>TypeListTemplate!H78</f>
        <v>0</v>
      </c>
      <c r="I77" s="93">
        <f>TypeListTemplate!I78</f>
        <v>0</v>
      </c>
      <c r="J77" s="93">
        <f>TypeListTemplate!J78</f>
        <v>0</v>
      </c>
      <c r="K77" s="93">
        <f>TypeListTemplate!K78</f>
        <v>0</v>
      </c>
      <c r="L77" s="93">
        <f>TypeListTemplate!L78</f>
        <v>0</v>
      </c>
      <c r="M77" s="93">
        <f>TypeListTemplate!M78</f>
        <v>0</v>
      </c>
      <c r="N77" s="93">
        <f>TypeListTemplate!N78</f>
        <v>0</v>
      </c>
      <c r="O77" s="93">
        <f>TypeListTemplate!O78</f>
        <v>0</v>
      </c>
      <c r="P77" s="93">
        <f>TypeListTemplate!P78</f>
        <v>0</v>
      </c>
      <c r="Q77" s="93">
        <f>TypeListTemplate!Q78</f>
        <v>0</v>
      </c>
      <c r="R77" s="93"/>
      <c r="S77" s="93"/>
      <c r="T77" s="93"/>
      <c r="U77" s="93"/>
      <c r="V77" s="93"/>
      <c r="W77" s="93"/>
      <c r="X77" s="93"/>
      <c r="Y77" s="93"/>
    </row>
    <row r="78" spans="1:25" x14ac:dyDescent="0.2">
      <c r="A78" s="93">
        <f>TypeListTemplate!A79</f>
        <v>0</v>
      </c>
      <c r="B78" s="30">
        <f>TypeListTemplate!B79</f>
        <v>0</v>
      </c>
      <c r="C78" s="125">
        <f>TypeListTemplate!C79</f>
        <v>0</v>
      </c>
      <c r="D78" s="93">
        <f>TypeListTemplate!D79</f>
        <v>0</v>
      </c>
      <c r="E78" s="93">
        <f>TypeListTemplate!E79</f>
        <v>0</v>
      </c>
      <c r="F78" s="93">
        <f>TypeListTemplate!F79</f>
        <v>0</v>
      </c>
      <c r="G78" s="93">
        <f>TypeListTemplate!G79</f>
        <v>0</v>
      </c>
      <c r="H78" s="93">
        <f>TypeListTemplate!H79</f>
        <v>0</v>
      </c>
      <c r="I78" s="93">
        <f>TypeListTemplate!I79</f>
        <v>0</v>
      </c>
      <c r="J78" s="93">
        <f>TypeListTemplate!J79</f>
        <v>0</v>
      </c>
      <c r="K78" s="93">
        <f>TypeListTemplate!K79</f>
        <v>0</v>
      </c>
      <c r="L78" s="93">
        <f>TypeListTemplate!L79</f>
        <v>0</v>
      </c>
      <c r="M78" s="93">
        <f>TypeListTemplate!M79</f>
        <v>0</v>
      </c>
      <c r="N78" s="93">
        <f>TypeListTemplate!N79</f>
        <v>0</v>
      </c>
      <c r="O78" s="93">
        <f>TypeListTemplate!O79</f>
        <v>0</v>
      </c>
      <c r="P78" s="93">
        <f>TypeListTemplate!P79</f>
        <v>0</v>
      </c>
      <c r="Q78" s="93">
        <f>TypeListTemplate!Q79</f>
        <v>0</v>
      </c>
      <c r="R78" s="93"/>
      <c r="S78" s="93"/>
      <c r="T78" s="93"/>
      <c r="U78" s="93"/>
      <c r="V78" s="93"/>
      <c r="W78" s="93"/>
      <c r="X78" s="93"/>
      <c r="Y78" s="93"/>
    </row>
    <row r="79" spans="1:25" x14ac:dyDescent="0.2">
      <c r="A79" s="93">
        <f>TypeListTemplate!A80</f>
        <v>0</v>
      </c>
      <c r="B79" s="30">
        <f>TypeListTemplate!B80</f>
        <v>0</v>
      </c>
      <c r="C79" s="125">
        <f>TypeListTemplate!C80</f>
        <v>0</v>
      </c>
      <c r="D79" s="93">
        <f>TypeListTemplate!D80</f>
        <v>0</v>
      </c>
      <c r="E79" s="93">
        <f>TypeListTemplate!E80</f>
        <v>0</v>
      </c>
      <c r="F79" s="93">
        <f>TypeListTemplate!F80</f>
        <v>0</v>
      </c>
      <c r="G79" s="93">
        <f>TypeListTemplate!G80</f>
        <v>0</v>
      </c>
      <c r="H79" s="93">
        <f>TypeListTemplate!H80</f>
        <v>0</v>
      </c>
      <c r="I79" s="93">
        <f>TypeListTemplate!I80</f>
        <v>0</v>
      </c>
      <c r="J79" s="93">
        <f>TypeListTemplate!J80</f>
        <v>0</v>
      </c>
      <c r="K79" s="93">
        <f>TypeListTemplate!K80</f>
        <v>0</v>
      </c>
      <c r="L79" s="93">
        <f>TypeListTemplate!L80</f>
        <v>0</v>
      </c>
      <c r="M79" s="93">
        <f>TypeListTemplate!M80</f>
        <v>0</v>
      </c>
      <c r="N79" s="93">
        <f>TypeListTemplate!N80</f>
        <v>0</v>
      </c>
      <c r="O79" s="93">
        <f>TypeListTemplate!O80</f>
        <v>0</v>
      </c>
      <c r="P79" s="93">
        <f>TypeListTemplate!P80</f>
        <v>0</v>
      </c>
      <c r="Q79" s="93">
        <f>TypeListTemplate!Q80</f>
        <v>0</v>
      </c>
      <c r="R79" s="93"/>
      <c r="S79" s="93"/>
      <c r="T79" s="93"/>
      <c r="U79" s="93"/>
      <c r="V79" s="93"/>
      <c r="W79" s="93"/>
      <c r="X79" s="93"/>
      <c r="Y79" s="93"/>
    </row>
    <row r="80" spans="1:25" x14ac:dyDescent="0.2">
      <c r="A80" s="93">
        <f>TypeListTemplate!A81</f>
        <v>0</v>
      </c>
      <c r="B80" s="30">
        <f>TypeListTemplate!B81</f>
        <v>0</v>
      </c>
      <c r="C80" s="125">
        <f>TypeListTemplate!C81</f>
        <v>0</v>
      </c>
      <c r="D80" s="93">
        <f>TypeListTemplate!D81</f>
        <v>0</v>
      </c>
      <c r="E80" s="93">
        <f>TypeListTemplate!E81</f>
        <v>0</v>
      </c>
      <c r="F80" s="93">
        <f>TypeListTemplate!F81</f>
        <v>0</v>
      </c>
      <c r="G80" s="93">
        <f>TypeListTemplate!G81</f>
        <v>0</v>
      </c>
      <c r="H80" s="93">
        <f>TypeListTemplate!H81</f>
        <v>0</v>
      </c>
      <c r="I80" s="93">
        <f>TypeListTemplate!I81</f>
        <v>0</v>
      </c>
      <c r="J80" s="93">
        <f>TypeListTemplate!J81</f>
        <v>0</v>
      </c>
      <c r="K80" s="93">
        <f>TypeListTemplate!K81</f>
        <v>0</v>
      </c>
      <c r="L80" s="93">
        <f>TypeListTemplate!L81</f>
        <v>0</v>
      </c>
      <c r="M80" s="93">
        <f>TypeListTemplate!M81</f>
        <v>0</v>
      </c>
      <c r="N80" s="93">
        <f>TypeListTemplate!N81</f>
        <v>0</v>
      </c>
      <c r="O80" s="93">
        <f>TypeListTemplate!O81</f>
        <v>0</v>
      </c>
      <c r="P80" s="93">
        <f>TypeListTemplate!P81</f>
        <v>0</v>
      </c>
      <c r="Q80" s="93">
        <f>TypeListTemplate!Q81</f>
        <v>0</v>
      </c>
      <c r="R80" s="93"/>
      <c r="S80" s="93"/>
      <c r="T80" s="93"/>
      <c r="U80" s="93"/>
      <c r="V80" s="93"/>
      <c r="W80" s="93"/>
      <c r="X80" s="93"/>
      <c r="Y80" s="93"/>
    </row>
    <row r="81" spans="1:25" x14ac:dyDescent="0.2">
      <c r="A81" s="93">
        <f>TypeListTemplate!A82</f>
        <v>0</v>
      </c>
      <c r="B81" s="30">
        <f>TypeListTemplate!B82</f>
        <v>0</v>
      </c>
      <c r="C81" s="125">
        <f>TypeListTemplate!C82</f>
        <v>0</v>
      </c>
      <c r="D81" s="93">
        <f>TypeListTemplate!D82</f>
        <v>0</v>
      </c>
      <c r="E81" s="93">
        <f>TypeListTemplate!E82</f>
        <v>0</v>
      </c>
      <c r="F81" s="93">
        <f>TypeListTemplate!F82</f>
        <v>0</v>
      </c>
      <c r="G81" s="93">
        <f>TypeListTemplate!G82</f>
        <v>0</v>
      </c>
      <c r="H81" s="93">
        <f>TypeListTemplate!H82</f>
        <v>0</v>
      </c>
      <c r="I81" s="93">
        <f>TypeListTemplate!I82</f>
        <v>0</v>
      </c>
      <c r="J81" s="93">
        <f>TypeListTemplate!J82</f>
        <v>0</v>
      </c>
      <c r="K81" s="93">
        <f>TypeListTemplate!K82</f>
        <v>0</v>
      </c>
      <c r="L81" s="93">
        <f>TypeListTemplate!L82</f>
        <v>0</v>
      </c>
      <c r="M81" s="93">
        <f>TypeListTemplate!M82</f>
        <v>0</v>
      </c>
      <c r="N81" s="93">
        <f>TypeListTemplate!N82</f>
        <v>0</v>
      </c>
      <c r="O81" s="93">
        <f>TypeListTemplate!O82</f>
        <v>0</v>
      </c>
      <c r="P81" s="93">
        <f>TypeListTemplate!P82</f>
        <v>0</v>
      </c>
      <c r="Q81" s="93">
        <f>TypeListTemplate!Q82</f>
        <v>0</v>
      </c>
      <c r="R81" s="93"/>
      <c r="S81" s="93"/>
      <c r="T81" s="93"/>
      <c r="U81" s="93"/>
      <c r="V81" s="93"/>
      <c r="W81" s="93"/>
      <c r="X81" s="93"/>
      <c r="Y81" s="93"/>
    </row>
    <row r="82" spans="1:25" x14ac:dyDescent="0.2">
      <c r="A82" s="93">
        <f>TypeListTemplate!A83</f>
        <v>0</v>
      </c>
      <c r="B82" s="30">
        <f>TypeListTemplate!B83</f>
        <v>0</v>
      </c>
      <c r="C82" s="125">
        <f>TypeListTemplate!C83</f>
        <v>0</v>
      </c>
      <c r="D82" s="93">
        <f>TypeListTemplate!D83</f>
        <v>0</v>
      </c>
      <c r="E82" s="93">
        <f>TypeListTemplate!E83</f>
        <v>0</v>
      </c>
      <c r="F82" s="93">
        <f>TypeListTemplate!F83</f>
        <v>0</v>
      </c>
      <c r="G82" s="93">
        <f>TypeListTemplate!G83</f>
        <v>0</v>
      </c>
      <c r="H82" s="93">
        <f>TypeListTemplate!H83</f>
        <v>0</v>
      </c>
      <c r="I82" s="93">
        <f>TypeListTemplate!I83</f>
        <v>0</v>
      </c>
      <c r="J82" s="93">
        <f>TypeListTemplate!J83</f>
        <v>0</v>
      </c>
      <c r="K82" s="93">
        <f>TypeListTemplate!K83</f>
        <v>0</v>
      </c>
      <c r="L82" s="93">
        <f>TypeListTemplate!L83</f>
        <v>0</v>
      </c>
      <c r="M82" s="93">
        <f>TypeListTemplate!M83</f>
        <v>0</v>
      </c>
      <c r="N82" s="93">
        <f>TypeListTemplate!N83</f>
        <v>0</v>
      </c>
      <c r="O82" s="93">
        <f>TypeListTemplate!O83</f>
        <v>0</v>
      </c>
      <c r="P82" s="93">
        <f>TypeListTemplate!P83</f>
        <v>0</v>
      </c>
      <c r="Q82" s="93">
        <f>TypeListTemplate!Q83</f>
        <v>0</v>
      </c>
      <c r="R82" s="93"/>
      <c r="S82" s="93"/>
      <c r="T82" s="93"/>
      <c r="U82" s="93"/>
      <c r="V82" s="93"/>
      <c r="W82" s="93"/>
      <c r="X82" s="93"/>
      <c r="Y82" s="93"/>
    </row>
    <row r="83" spans="1:25" x14ac:dyDescent="0.2">
      <c r="A83" s="93">
        <f>TypeListTemplate!A84</f>
        <v>0</v>
      </c>
      <c r="B83" s="30">
        <f>TypeListTemplate!B84</f>
        <v>0</v>
      </c>
      <c r="C83" s="125">
        <f>TypeListTemplate!C84</f>
        <v>0</v>
      </c>
      <c r="D83" s="93">
        <f>TypeListTemplate!D84</f>
        <v>0</v>
      </c>
      <c r="E83" s="93">
        <f>TypeListTemplate!E84</f>
        <v>0</v>
      </c>
      <c r="F83" s="93">
        <f>TypeListTemplate!F84</f>
        <v>0</v>
      </c>
      <c r="G83" s="93">
        <f>TypeListTemplate!G84</f>
        <v>0</v>
      </c>
      <c r="H83" s="93">
        <f>TypeListTemplate!H84</f>
        <v>0</v>
      </c>
      <c r="I83" s="93">
        <f>TypeListTemplate!I84</f>
        <v>0</v>
      </c>
      <c r="J83" s="93">
        <f>TypeListTemplate!J84</f>
        <v>0</v>
      </c>
      <c r="K83" s="93">
        <f>TypeListTemplate!K84</f>
        <v>0</v>
      </c>
      <c r="L83" s="93">
        <f>TypeListTemplate!L84</f>
        <v>0</v>
      </c>
      <c r="M83" s="93">
        <f>TypeListTemplate!M84</f>
        <v>0</v>
      </c>
      <c r="N83" s="93">
        <f>TypeListTemplate!N84</f>
        <v>0</v>
      </c>
      <c r="O83" s="93">
        <f>TypeListTemplate!O84</f>
        <v>0</v>
      </c>
      <c r="P83" s="93">
        <f>TypeListTemplate!P84</f>
        <v>0</v>
      </c>
      <c r="Q83" s="93">
        <f>TypeListTemplate!Q84</f>
        <v>0</v>
      </c>
      <c r="R83" s="93"/>
      <c r="S83" s="93"/>
      <c r="T83" s="93"/>
      <c r="U83" s="93"/>
      <c r="V83" s="93"/>
      <c r="W83" s="93"/>
      <c r="X83" s="93"/>
      <c r="Y83" s="93"/>
    </row>
    <row r="84" spans="1:25" x14ac:dyDescent="0.2">
      <c r="A84" s="93">
        <f>TypeListTemplate!A85</f>
        <v>0</v>
      </c>
      <c r="B84" s="30">
        <f>TypeListTemplate!B85</f>
        <v>0</v>
      </c>
      <c r="C84" s="125">
        <f>TypeListTemplate!C85</f>
        <v>0</v>
      </c>
      <c r="D84" s="93">
        <f>TypeListTemplate!D85</f>
        <v>0</v>
      </c>
      <c r="E84" s="93">
        <f>TypeListTemplate!E85</f>
        <v>0</v>
      </c>
      <c r="F84" s="93">
        <f>TypeListTemplate!F85</f>
        <v>0</v>
      </c>
      <c r="G84" s="93">
        <f>TypeListTemplate!G85</f>
        <v>0</v>
      </c>
      <c r="H84" s="93">
        <f>TypeListTemplate!H85</f>
        <v>0</v>
      </c>
      <c r="I84" s="93">
        <f>TypeListTemplate!I85</f>
        <v>0</v>
      </c>
      <c r="J84" s="93">
        <f>TypeListTemplate!J85</f>
        <v>0</v>
      </c>
      <c r="K84" s="93">
        <f>TypeListTemplate!K85</f>
        <v>0</v>
      </c>
      <c r="L84" s="93">
        <f>TypeListTemplate!L85</f>
        <v>0</v>
      </c>
      <c r="M84" s="93">
        <f>TypeListTemplate!M85</f>
        <v>0</v>
      </c>
      <c r="N84" s="93">
        <f>TypeListTemplate!N85</f>
        <v>0</v>
      </c>
      <c r="O84" s="93">
        <f>TypeListTemplate!O85</f>
        <v>0</v>
      </c>
      <c r="P84" s="93">
        <f>TypeListTemplate!P85</f>
        <v>0</v>
      </c>
      <c r="Q84" s="93">
        <f>TypeListTemplate!Q85</f>
        <v>0</v>
      </c>
      <c r="R84" s="93"/>
      <c r="S84" s="93"/>
      <c r="T84" s="93"/>
      <c r="U84" s="93"/>
      <c r="V84" s="93"/>
      <c r="W84" s="93"/>
      <c r="X84" s="93"/>
      <c r="Y84" s="93"/>
    </row>
    <row r="85" spans="1:25" x14ac:dyDescent="0.2">
      <c r="A85" s="93">
        <f>TypeListTemplate!A86</f>
        <v>0</v>
      </c>
      <c r="B85" s="30">
        <f>TypeListTemplate!B86</f>
        <v>0</v>
      </c>
      <c r="C85" s="125">
        <f>TypeListTemplate!C86</f>
        <v>0</v>
      </c>
      <c r="D85" s="93">
        <f>TypeListTemplate!D86</f>
        <v>0</v>
      </c>
      <c r="E85" s="93">
        <f>TypeListTemplate!E86</f>
        <v>0</v>
      </c>
      <c r="F85" s="93">
        <f>TypeListTemplate!F86</f>
        <v>0</v>
      </c>
      <c r="G85" s="93">
        <f>TypeListTemplate!G86</f>
        <v>0</v>
      </c>
      <c r="H85" s="93">
        <f>TypeListTemplate!H86</f>
        <v>0</v>
      </c>
      <c r="I85" s="93">
        <f>TypeListTemplate!I86</f>
        <v>0</v>
      </c>
      <c r="J85" s="93">
        <f>TypeListTemplate!J86</f>
        <v>0</v>
      </c>
      <c r="K85" s="93">
        <f>TypeListTemplate!K86</f>
        <v>0</v>
      </c>
      <c r="L85" s="93">
        <f>TypeListTemplate!L86</f>
        <v>0</v>
      </c>
      <c r="M85" s="93">
        <f>TypeListTemplate!M86</f>
        <v>0</v>
      </c>
      <c r="N85" s="93">
        <f>TypeListTemplate!N86</f>
        <v>0</v>
      </c>
      <c r="O85" s="93">
        <f>TypeListTemplate!O86</f>
        <v>0</v>
      </c>
      <c r="P85" s="93">
        <f>TypeListTemplate!P86</f>
        <v>0</v>
      </c>
      <c r="Q85" s="93">
        <f>TypeListTemplate!Q86</f>
        <v>0</v>
      </c>
      <c r="R85" s="93"/>
      <c r="S85" s="93"/>
      <c r="T85" s="93"/>
      <c r="U85" s="93"/>
      <c r="V85" s="93"/>
      <c r="W85" s="93"/>
      <c r="X85" s="93"/>
      <c r="Y85" s="93"/>
    </row>
    <row r="86" spans="1:25" x14ac:dyDescent="0.2">
      <c r="A86" s="93">
        <f>TypeListTemplate!A87</f>
        <v>0</v>
      </c>
      <c r="B86" s="30">
        <f>TypeListTemplate!B87</f>
        <v>0</v>
      </c>
      <c r="C86" s="125">
        <f>TypeListTemplate!C87</f>
        <v>0</v>
      </c>
      <c r="D86" s="93">
        <f>TypeListTemplate!D87</f>
        <v>0</v>
      </c>
      <c r="E86" s="93">
        <f>TypeListTemplate!E87</f>
        <v>0</v>
      </c>
      <c r="F86" s="93">
        <f>TypeListTemplate!F87</f>
        <v>0</v>
      </c>
      <c r="G86" s="93">
        <f>TypeListTemplate!G87</f>
        <v>0</v>
      </c>
      <c r="H86" s="93">
        <f>TypeListTemplate!H87</f>
        <v>0</v>
      </c>
      <c r="I86" s="93">
        <f>TypeListTemplate!I87</f>
        <v>0</v>
      </c>
      <c r="J86" s="93">
        <f>TypeListTemplate!J87</f>
        <v>0</v>
      </c>
      <c r="K86" s="93">
        <f>TypeListTemplate!K87</f>
        <v>0</v>
      </c>
      <c r="L86" s="93">
        <f>TypeListTemplate!L87</f>
        <v>0</v>
      </c>
      <c r="M86" s="93">
        <f>TypeListTemplate!M87</f>
        <v>0</v>
      </c>
      <c r="N86" s="93">
        <f>TypeListTemplate!N87</f>
        <v>0</v>
      </c>
      <c r="O86" s="93">
        <f>TypeListTemplate!O87</f>
        <v>0</v>
      </c>
      <c r="P86" s="93">
        <f>TypeListTemplate!P87</f>
        <v>0</v>
      </c>
      <c r="Q86" s="93">
        <f>TypeListTemplate!Q87</f>
        <v>0</v>
      </c>
      <c r="R86" s="93"/>
      <c r="S86" s="93"/>
      <c r="T86" s="93"/>
      <c r="U86" s="93"/>
      <c r="V86" s="93"/>
      <c r="W86" s="93"/>
      <c r="X86" s="93"/>
      <c r="Y86" s="93"/>
    </row>
    <row r="87" spans="1:25" x14ac:dyDescent="0.2">
      <c r="A87" s="93">
        <f>TypeListTemplate!A88</f>
        <v>0</v>
      </c>
      <c r="B87" s="30">
        <f>TypeListTemplate!B88</f>
        <v>0</v>
      </c>
      <c r="C87" s="125">
        <f>TypeListTemplate!C88</f>
        <v>0</v>
      </c>
      <c r="D87" s="93">
        <f>TypeListTemplate!D88</f>
        <v>0</v>
      </c>
      <c r="E87" s="93">
        <f>TypeListTemplate!E88</f>
        <v>0</v>
      </c>
      <c r="F87" s="93">
        <f>TypeListTemplate!F88</f>
        <v>0</v>
      </c>
      <c r="G87" s="93">
        <f>TypeListTemplate!G88</f>
        <v>0</v>
      </c>
      <c r="H87" s="93">
        <f>TypeListTemplate!H88</f>
        <v>0</v>
      </c>
      <c r="I87" s="93">
        <f>TypeListTemplate!I88</f>
        <v>0</v>
      </c>
      <c r="J87" s="93">
        <f>TypeListTemplate!J88</f>
        <v>0</v>
      </c>
      <c r="K87" s="93">
        <f>TypeListTemplate!K88</f>
        <v>0</v>
      </c>
      <c r="L87" s="93">
        <f>TypeListTemplate!L88</f>
        <v>0</v>
      </c>
      <c r="M87" s="93">
        <f>TypeListTemplate!M88</f>
        <v>0</v>
      </c>
      <c r="N87" s="93">
        <f>TypeListTemplate!N88</f>
        <v>0</v>
      </c>
      <c r="O87" s="93">
        <f>TypeListTemplate!O88</f>
        <v>0</v>
      </c>
      <c r="P87" s="93">
        <f>TypeListTemplate!P88</f>
        <v>0</v>
      </c>
      <c r="Q87" s="93">
        <f>TypeListTemplate!Q88</f>
        <v>0</v>
      </c>
      <c r="R87" s="93"/>
      <c r="S87" s="93"/>
      <c r="T87" s="93"/>
      <c r="U87" s="93"/>
      <c r="V87" s="93"/>
      <c r="W87" s="93"/>
      <c r="X87" s="93"/>
      <c r="Y87" s="93"/>
    </row>
    <row r="88" spans="1:25" x14ac:dyDescent="0.2">
      <c r="A88" s="93">
        <f>TypeListTemplate!A89</f>
        <v>0</v>
      </c>
      <c r="B88" s="30">
        <f>TypeListTemplate!B89</f>
        <v>0</v>
      </c>
      <c r="C88" s="125">
        <f>TypeListTemplate!C89</f>
        <v>0</v>
      </c>
      <c r="D88" s="93">
        <f>TypeListTemplate!D89</f>
        <v>0</v>
      </c>
      <c r="E88" s="93">
        <f>TypeListTemplate!E89</f>
        <v>0</v>
      </c>
      <c r="F88" s="93">
        <f>TypeListTemplate!F89</f>
        <v>0</v>
      </c>
      <c r="G88" s="93">
        <f>TypeListTemplate!G89</f>
        <v>0</v>
      </c>
      <c r="H88" s="93">
        <f>TypeListTemplate!H89</f>
        <v>0</v>
      </c>
      <c r="I88" s="93">
        <f>TypeListTemplate!I89</f>
        <v>0</v>
      </c>
      <c r="J88" s="93">
        <f>TypeListTemplate!J89</f>
        <v>0</v>
      </c>
      <c r="K88" s="93">
        <f>TypeListTemplate!K89</f>
        <v>0</v>
      </c>
      <c r="L88" s="93">
        <f>TypeListTemplate!L89</f>
        <v>0</v>
      </c>
      <c r="M88" s="93">
        <f>TypeListTemplate!M89</f>
        <v>0</v>
      </c>
      <c r="N88" s="93">
        <f>TypeListTemplate!N89</f>
        <v>0</v>
      </c>
      <c r="O88" s="93">
        <f>TypeListTemplate!O89</f>
        <v>0</v>
      </c>
      <c r="P88" s="93">
        <f>TypeListTemplate!P89</f>
        <v>0</v>
      </c>
      <c r="Q88" s="93">
        <f>TypeListTemplate!Q89</f>
        <v>0</v>
      </c>
      <c r="R88" s="93"/>
      <c r="S88" s="93"/>
      <c r="T88" s="93"/>
      <c r="U88" s="93"/>
      <c r="V88" s="93"/>
      <c r="W88" s="93"/>
      <c r="X88" s="93"/>
      <c r="Y88" s="93"/>
    </row>
    <row r="89" spans="1:25" x14ac:dyDescent="0.2">
      <c r="A89" s="93">
        <f>TypeListTemplate!A90</f>
        <v>0</v>
      </c>
      <c r="B89" s="30">
        <f>TypeListTemplate!B90</f>
        <v>0</v>
      </c>
      <c r="C89" s="125">
        <f>TypeListTemplate!C90</f>
        <v>0</v>
      </c>
      <c r="D89" s="93">
        <f>TypeListTemplate!D90</f>
        <v>0</v>
      </c>
      <c r="E89" s="93">
        <f>TypeListTemplate!E90</f>
        <v>0</v>
      </c>
      <c r="F89" s="93">
        <f>TypeListTemplate!F90</f>
        <v>0</v>
      </c>
      <c r="G89" s="93">
        <f>TypeListTemplate!G90</f>
        <v>0</v>
      </c>
      <c r="H89" s="93">
        <f>TypeListTemplate!H90</f>
        <v>0</v>
      </c>
      <c r="I89" s="93">
        <f>TypeListTemplate!I90</f>
        <v>0</v>
      </c>
      <c r="J89" s="93">
        <f>TypeListTemplate!J90</f>
        <v>0</v>
      </c>
      <c r="K89" s="93">
        <f>TypeListTemplate!K90</f>
        <v>0</v>
      </c>
      <c r="L89" s="93">
        <f>TypeListTemplate!L90</f>
        <v>0</v>
      </c>
      <c r="M89" s="93">
        <f>TypeListTemplate!M90</f>
        <v>0</v>
      </c>
      <c r="N89" s="93">
        <f>TypeListTemplate!N90</f>
        <v>0</v>
      </c>
      <c r="O89" s="93">
        <f>TypeListTemplate!O90</f>
        <v>0</v>
      </c>
      <c r="P89" s="93">
        <f>TypeListTemplate!P90</f>
        <v>0</v>
      </c>
      <c r="Q89" s="93">
        <f>TypeListTemplate!Q90</f>
        <v>0</v>
      </c>
      <c r="R89" s="93"/>
      <c r="S89" s="93"/>
      <c r="T89" s="93"/>
      <c r="U89" s="93"/>
      <c r="V89" s="93"/>
      <c r="W89" s="93"/>
      <c r="X89" s="93"/>
      <c r="Y89" s="93"/>
    </row>
    <row r="90" spans="1:25" x14ac:dyDescent="0.2">
      <c r="A90" s="93">
        <f>TypeListTemplate!A91</f>
        <v>0</v>
      </c>
      <c r="B90" s="30">
        <f>TypeListTemplate!B91</f>
        <v>0</v>
      </c>
      <c r="C90" s="125">
        <f>TypeListTemplate!C91</f>
        <v>0</v>
      </c>
      <c r="D90" s="93">
        <f>TypeListTemplate!D91</f>
        <v>0</v>
      </c>
      <c r="E90" s="93">
        <f>TypeListTemplate!E91</f>
        <v>0</v>
      </c>
      <c r="F90" s="93">
        <f>TypeListTemplate!F91</f>
        <v>0</v>
      </c>
      <c r="G90" s="93">
        <f>TypeListTemplate!G91</f>
        <v>0</v>
      </c>
      <c r="H90" s="93">
        <f>TypeListTemplate!H91</f>
        <v>0</v>
      </c>
      <c r="I90" s="93">
        <f>TypeListTemplate!I91</f>
        <v>0</v>
      </c>
      <c r="J90" s="93">
        <f>TypeListTemplate!J91</f>
        <v>0</v>
      </c>
      <c r="K90" s="93">
        <f>TypeListTemplate!K91</f>
        <v>0</v>
      </c>
      <c r="L90" s="93">
        <f>TypeListTemplate!L91</f>
        <v>0</v>
      </c>
      <c r="M90" s="93">
        <f>TypeListTemplate!M91</f>
        <v>0</v>
      </c>
      <c r="N90" s="93">
        <f>TypeListTemplate!N91</f>
        <v>0</v>
      </c>
      <c r="O90" s="93">
        <f>TypeListTemplate!O91</f>
        <v>0</v>
      </c>
      <c r="P90" s="93">
        <f>TypeListTemplate!P91</f>
        <v>0</v>
      </c>
      <c r="Q90" s="93">
        <f>TypeListTemplate!Q91</f>
        <v>0</v>
      </c>
      <c r="R90" s="93"/>
      <c r="S90" s="93"/>
      <c r="T90" s="93"/>
      <c r="U90" s="93"/>
      <c r="V90" s="93"/>
      <c r="W90" s="93"/>
      <c r="X90" s="93"/>
      <c r="Y90" s="93"/>
    </row>
    <row r="91" spans="1:25" x14ac:dyDescent="0.2">
      <c r="A91" s="93">
        <f>TypeListTemplate!A92</f>
        <v>0</v>
      </c>
      <c r="B91" s="30">
        <f>TypeListTemplate!B92</f>
        <v>0</v>
      </c>
      <c r="C91" s="125">
        <f>TypeListTemplate!C92</f>
        <v>0</v>
      </c>
      <c r="D91" s="93">
        <f>TypeListTemplate!D92</f>
        <v>0</v>
      </c>
      <c r="E91" s="93">
        <f>TypeListTemplate!E92</f>
        <v>0</v>
      </c>
      <c r="F91" s="93">
        <f>TypeListTemplate!F92</f>
        <v>0</v>
      </c>
      <c r="G91" s="93">
        <f>TypeListTemplate!G92</f>
        <v>0</v>
      </c>
      <c r="H91" s="93">
        <f>TypeListTemplate!H92</f>
        <v>0</v>
      </c>
      <c r="I91" s="93">
        <f>TypeListTemplate!I92</f>
        <v>0</v>
      </c>
      <c r="J91" s="93">
        <f>TypeListTemplate!J92</f>
        <v>0</v>
      </c>
      <c r="K91" s="93">
        <f>TypeListTemplate!K92</f>
        <v>0</v>
      </c>
      <c r="L91" s="93">
        <f>TypeListTemplate!L92</f>
        <v>0</v>
      </c>
      <c r="M91" s="93">
        <f>TypeListTemplate!M92</f>
        <v>0</v>
      </c>
      <c r="N91" s="93">
        <f>TypeListTemplate!N92</f>
        <v>0</v>
      </c>
      <c r="O91" s="93">
        <f>TypeListTemplate!O92</f>
        <v>0</v>
      </c>
      <c r="P91" s="93">
        <f>TypeListTemplate!P92</f>
        <v>0</v>
      </c>
      <c r="Q91" s="93">
        <f>TypeListTemplate!Q92</f>
        <v>0</v>
      </c>
      <c r="R91" s="93"/>
      <c r="S91" s="93"/>
      <c r="T91" s="93"/>
      <c r="U91" s="93"/>
      <c r="V91" s="93"/>
      <c r="W91" s="93"/>
      <c r="X91" s="93"/>
      <c r="Y91" s="93"/>
    </row>
    <row r="92" spans="1:25" x14ac:dyDescent="0.2">
      <c r="A92" s="93">
        <f>TypeListTemplate!A93</f>
        <v>0</v>
      </c>
      <c r="B92" s="30">
        <f>TypeListTemplate!B93</f>
        <v>0</v>
      </c>
      <c r="C92" s="125">
        <f>TypeListTemplate!C93</f>
        <v>0</v>
      </c>
      <c r="D92" s="93">
        <f>TypeListTemplate!D93</f>
        <v>0</v>
      </c>
      <c r="E92" s="93">
        <f>TypeListTemplate!E93</f>
        <v>0</v>
      </c>
      <c r="F92" s="93">
        <f>TypeListTemplate!F93</f>
        <v>0</v>
      </c>
      <c r="G92" s="93">
        <f>TypeListTemplate!G93</f>
        <v>0</v>
      </c>
      <c r="H92" s="93">
        <f>TypeListTemplate!H93</f>
        <v>0</v>
      </c>
      <c r="I92" s="93">
        <f>TypeListTemplate!I93</f>
        <v>0</v>
      </c>
      <c r="J92" s="93">
        <f>TypeListTemplate!J93</f>
        <v>0</v>
      </c>
      <c r="K92" s="93">
        <f>TypeListTemplate!K93</f>
        <v>0</v>
      </c>
      <c r="L92" s="93">
        <f>TypeListTemplate!L93</f>
        <v>0</v>
      </c>
      <c r="M92" s="93">
        <f>TypeListTemplate!M93</f>
        <v>0</v>
      </c>
      <c r="N92" s="93">
        <f>TypeListTemplate!N93</f>
        <v>0</v>
      </c>
      <c r="O92" s="93">
        <f>TypeListTemplate!O93</f>
        <v>0</v>
      </c>
      <c r="P92" s="93">
        <f>TypeListTemplate!P93</f>
        <v>0</v>
      </c>
      <c r="Q92" s="93">
        <f>TypeListTemplate!Q93</f>
        <v>0</v>
      </c>
      <c r="R92" s="93"/>
      <c r="S92" s="93"/>
      <c r="T92" s="93"/>
      <c r="U92" s="93"/>
      <c r="V92" s="93"/>
      <c r="W92" s="93"/>
      <c r="X92" s="93"/>
      <c r="Y92" s="93"/>
    </row>
    <row r="93" spans="1:25" x14ac:dyDescent="0.2">
      <c r="A93" s="93">
        <f>TypeListTemplate!A94</f>
        <v>0</v>
      </c>
      <c r="B93" s="30">
        <f>TypeListTemplate!B94</f>
        <v>0</v>
      </c>
      <c r="C93" s="125">
        <f>TypeListTemplate!C94</f>
        <v>0</v>
      </c>
      <c r="D93" s="93">
        <f>TypeListTemplate!D94</f>
        <v>0</v>
      </c>
      <c r="E93" s="93">
        <f>TypeListTemplate!E94</f>
        <v>0</v>
      </c>
      <c r="F93" s="93">
        <f>TypeListTemplate!F94</f>
        <v>0</v>
      </c>
      <c r="G93" s="93">
        <f>TypeListTemplate!G94</f>
        <v>0</v>
      </c>
      <c r="H93" s="93">
        <f>TypeListTemplate!H94</f>
        <v>0</v>
      </c>
      <c r="I93" s="93">
        <f>TypeListTemplate!I94</f>
        <v>0</v>
      </c>
      <c r="J93" s="93">
        <f>TypeListTemplate!J94</f>
        <v>0</v>
      </c>
      <c r="K93" s="93">
        <f>TypeListTemplate!K94</f>
        <v>0</v>
      </c>
      <c r="L93" s="93">
        <f>TypeListTemplate!L94</f>
        <v>0</v>
      </c>
      <c r="M93" s="93">
        <f>TypeListTemplate!M94</f>
        <v>0</v>
      </c>
      <c r="N93" s="93">
        <f>TypeListTemplate!N94</f>
        <v>0</v>
      </c>
      <c r="O93" s="93">
        <f>TypeListTemplate!O94</f>
        <v>0</v>
      </c>
      <c r="P93" s="93">
        <f>TypeListTemplate!P94</f>
        <v>0</v>
      </c>
      <c r="Q93" s="93">
        <f>TypeListTemplate!Q94</f>
        <v>0</v>
      </c>
      <c r="R93" s="93"/>
      <c r="S93" s="93"/>
      <c r="T93" s="93"/>
      <c r="U93" s="93"/>
      <c r="V93" s="93"/>
      <c r="W93" s="93"/>
      <c r="X93" s="93"/>
      <c r="Y93" s="93"/>
    </row>
    <row r="94" spans="1:25" x14ac:dyDescent="0.2">
      <c r="A94" s="93">
        <f>TypeListTemplate!A95</f>
        <v>0</v>
      </c>
      <c r="B94" s="30">
        <f>TypeListTemplate!B95</f>
        <v>0</v>
      </c>
      <c r="C94" s="125">
        <f>TypeListTemplate!C95</f>
        <v>0</v>
      </c>
      <c r="D94" s="93">
        <f>TypeListTemplate!D95</f>
        <v>0</v>
      </c>
      <c r="E94" s="93">
        <f>TypeListTemplate!E95</f>
        <v>0</v>
      </c>
      <c r="F94" s="93">
        <f>TypeListTemplate!F95</f>
        <v>0</v>
      </c>
      <c r="G94" s="93">
        <v>0</v>
      </c>
      <c r="H94" s="93">
        <f>TypeListTemplate!H95</f>
        <v>0</v>
      </c>
      <c r="I94" s="93">
        <f>TypeListTemplate!I95</f>
        <v>0</v>
      </c>
      <c r="J94" s="93">
        <f>TypeListTemplate!J95</f>
        <v>0</v>
      </c>
      <c r="K94" s="93">
        <f>TypeListTemplate!K95</f>
        <v>0</v>
      </c>
      <c r="L94" s="93">
        <f>TypeListTemplate!L95</f>
        <v>0</v>
      </c>
      <c r="M94" s="93">
        <f>TypeListTemplate!M95</f>
        <v>0</v>
      </c>
      <c r="N94" s="93">
        <f>TypeListTemplate!N95</f>
        <v>0</v>
      </c>
      <c r="O94" s="93">
        <f>TypeListTemplate!O95</f>
        <v>0</v>
      </c>
      <c r="P94" s="93">
        <f>TypeListTemplate!P95</f>
        <v>0</v>
      </c>
      <c r="Q94" s="93">
        <f>TypeListTemplate!Q95</f>
        <v>0</v>
      </c>
      <c r="R94" s="93"/>
      <c r="S94" s="93"/>
      <c r="T94" s="93"/>
      <c r="U94" s="93"/>
      <c r="V94" s="93"/>
      <c r="W94" s="93"/>
      <c r="X94" s="93"/>
      <c r="Y94" s="93"/>
    </row>
  </sheetData>
  <pageMargins left="0.75" right="0.75" top="1" bottom="1" header="0.5" footer="0.5"/>
  <pageSetup paperSize="8" scale="59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A95"/>
  <sheetViews>
    <sheetView topLeftCell="B1" workbookViewId="0">
      <selection activeCell="F10" sqref="F10"/>
    </sheetView>
  </sheetViews>
  <sheetFormatPr defaultRowHeight="12.75" x14ac:dyDescent="0.2"/>
  <cols>
    <col min="1" max="1" width="15" style="69" bestFit="1" customWidth="1"/>
    <col min="2" max="2" width="10" style="38" bestFit="1" customWidth="1"/>
    <col min="3" max="3" width="11" style="115" customWidth="1"/>
    <col min="4" max="5" width="9.140625" style="69"/>
    <col min="6" max="6" width="18.5703125" style="69" customWidth="1"/>
    <col min="7" max="7" width="9.140625" style="69"/>
    <col min="8" max="8" width="18.42578125" style="72" bestFit="1" customWidth="1"/>
    <col min="9" max="9" width="5.85546875" style="69" customWidth="1"/>
    <col min="10" max="10" width="18.42578125" style="69" bestFit="1" customWidth="1"/>
    <col min="11" max="11" width="3.5703125" style="69" customWidth="1"/>
    <col min="12" max="12" width="18.42578125" style="69" bestFit="1" customWidth="1"/>
    <col min="13" max="13" width="6.42578125" style="69" customWidth="1"/>
    <col min="14" max="256" width="9.140625" style="69"/>
    <col min="257" max="257" width="15" style="69" bestFit="1" customWidth="1"/>
    <col min="258" max="258" width="9.140625" style="69"/>
    <col min="259" max="259" width="11" style="69" customWidth="1"/>
    <col min="260" max="261" width="9.140625" style="69"/>
    <col min="262" max="262" width="18.5703125" style="69" customWidth="1"/>
    <col min="263" max="263" width="9.140625" style="69"/>
    <col min="264" max="264" width="18.42578125" style="69" bestFit="1" customWidth="1"/>
    <col min="265" max="265" width="5.85546875" style="69" customWidth="1"/>
    <col min="266" max="266" width="18.42578125" style="69" bestFit="1" customWidth="1"/>
    <col min="267" max="267" width="3.5703125" style="69" customWidth="1"/>
    <col min="268" max="268" width="18.42578125" style="69" bestFit="1" customWidth="1"/>
    <col min="269" max="269" width="6.42578125" style="69" customWidth="1"/>
    <col min="270" max="512" width="9.140625" style="69"/>
    <col min="513" max="513" width="15" style="69" bestFit="1" customWidth="1"/>
    <col min="514" max="514" width="9.140625" style="69"/>
    <col min="515" max="515" width="11" style="69" customWidth="1"/>
    <col min="516" max="517" width="9.140625" style="69"/>
    <col min="518" max="518" width="18.5703125" style="69" customWidth="1"/>
    <col min="519" max="519" width="9.140625" style="69"/>
    <col min="520" max="520" width="18.42578125" style="69" bestFit="1" customWidth="1"/>
    <col min="521" max="521" width="5.85546875" style="69" customWidth="1"/>
    <col min="522" max="522" width="18.42578125" style="69" bestFit="1" customWidth="1"/>
    <col min="523" max="523" width="3.5703125" style="69" customWidth="1"/>
    <col min="524" max="524" width="18.42578125" style="69" bestFit="1" customWidth="1"/>
    <col min="525" max="525" width="6.42578125" style="69" customWidth="1"/>
    <col min="526" max="768" width="9.140625" style="69"/>
    <col min="769" max="769" width="15" style="69" bestFit="1" customWidth="1"/>
    <col min="770" max="770" width="9.140625" style="69"/>
    <col min="771" max="771" width="11" style="69" customWidth="1"/>
    <col min="772" max="773" width="9.140625" style="69"/>
    <col min="774" max="774" width="18.5703125" style="69" customWidth="1"/>
    <col min="775" max="775" width="9.140625" style="69"/>
    <col min="776" max="776" width="18.42578125" style="69" bestFit="1" customWidth="1"/>
    <col min="777" max="777" width="5.85546875" style="69" customWidth="1"/>
    <col min="778" max="778" width="18.42578125" style="69" bestFit="1" customWidth="1"/>
    <col min="779" max="779" width="3.5703125" style="69" customWidth="1"/>
    <col min="780" max="780" width="18.42578125" style="69" bestFit="1" customWidth="1"/>
    <col min="781" max="781" width="6.42578125" style="69" customWidth="1"/>
    <col min="782" max="1024" width="9.140625" style="69"/>
    <col min="1025" max="1025" width="15" style="69" bestFit="1" customWidth="1"/>
    <col min="1026" max="1026" width="9.140625" style="69"/>
    <col min="1027" max="1027" width="11" style="69" customWidth="1"/>
    <col min="1028" max="1029" width="9.140625" style="69"/>
    <col min="1030" max="1030" width="18.5703125" style="69" customWidth="1"/>
    <col min="1031" max="1031" width="9.140625" style="69"/>
    <col min="1032" max="1032" width="18.42578125" style="69" bestFit="1" customWidth="1"/>
    <col min="1033" max="1033" width="5.85546875" style="69" customWidth="1"/>
    <col min="1034" max="1034" width="18.42578125" style="69" bestFit="1" customWidth="1"/>
    <col min="1035" max="1035" width="3.5703125" style="69" customWidth="1"/>
    <col min="1036" max="1036" width="18.42578125" style="69" bestFit="1" customWidth="1"/>
    <col min="1037" max="1037" width="6.42578125" style="69" customWidth="1"/>
    <col min="1038" max="1280" width="9.140625" style="69"/>
    <col min="1281" max="1281" width="15" style="69" bestFit="1" customWidth="1"/>
    <col min="1282" max="1282" width="9.140625" style="69"/>
    <col min="1283" max="1283" width="11" style="69" customWidth="1"/>
    <col min="1284" max="1285" width="9.140625" style="69"/>
    <col min="1286" max="1286" width="18.5703125" style="69" customWidth="1"/>
    <col min="1287" max="1287" width="9.140625" style="69"/>
    <col min="1288" max="1288" width="18.42578125" style="69" bestFit="1" customWidth="1"/>
    <col min="1289" max="1289" width="5.85546875" style="69" customWidth="1"/>
    <col min="1290" max="1290" width="18.42578125" style="69" bestFit="1" customWidth="1"/>
    <col min="1291" max="1291" width="3.5703125" style="69" customWidth="1"/>
    <col min="1292" max="1292" width="18.42578125" style="69" bestFit="1" customWidth="1"/>
    <col min="1293" max="1293" width="6.42578125" style="69" customWidth="1"/>
    <col min="1294" max="1536" width="9.140625" style="69"/>
    <col min="1537" max="1537" width="15" style="69" bestFit="1" customWidth="1"/>
    <col min="1538" max="1538" width="9.140625" style="69"/>
    <col min="1539" max="1539" width="11" style="69" customWidth="1"/>
    <col min="1540" max="1541" width="9.140625" style="69"/>
    <col min="1542" max="1542" width="18.5703125" style="69" customWidth="1"/>
    <col min="1543" max="1543" width="9.140625" style="69"/>
    <col min="1544" max="1544" width="18.42578125" style="69" bestFit="1" customWidth="1"/>
    <col min="1545" max="1545" width="5.85546875" style="69" customWidth="1"/>
    <col min="1546" max="1546" width="18.42578125" style="69" bestFit="1" customWidth="1"/>
    <col min="1547" max="1547" width="3.5703125" style="69" customWidth="1"/>
    <col min="1548" max="1548" width="18.42578125" style="69" bestFit="1" customWidth="1"/>
    <col min="1549" max="1549" width="6.42578125" style="69" customWidth="1"/>
    <col min="1550" max="1792" width="9.140625" style="69"/>
    <col min="1793" max="1793" width="15" style="69" bestFit="1" customWidth="1"/>
    <col min="1794" max="1794" width="9.140625" style="69"/>
    <col min="1795" max="1795" width="11" style="69" customWidth="1"/>
    <col min="1796" max="1797" width="9.140625" style="69"/>
    <col min="1798" max="1798" width="18.5703125" style="69" customWidth="1"/>
    <col min="1799" max="1799" width="9.140625" style="69"/>
    <col min="1800" max="1800" width="18.42578125" style="69" bestFit="1" customWidth="1"/>
    <col min="1801" max="1801" width="5.85546875" style="69" customWidth="1"/>
    <col min="1802" max="1802" width="18.42578125" style="69" bestFit="1" customWidth="1"/>
    <col min="1803" max="1803" width="3.5703125" style="69" customWidth="1"/>
    <col min="1804" max="1804" width="18.42578125" style="69" bestFit="1" customWidth="1"/>
    <col min="1805" max="1805" width="6.42578125" style="69" customWidth="1"/>
    <col min="1806" max="2048" width="9.140625" style="69"/>
    <col min="2049" max="2049" width="15" style="69" bestFit="1" customWidth="1"/>
    <col min="2050" max="2050" width="9.140625" style="69"/>
    <col min="2051" max="2051" width="11" style="69" customWidth="1"/>
    <col min="2052" max="2053" width="9.140625" style="69"/>
    <col min="2054" max="2054" width="18.5703125" style="69" customWidth="1"/>
    <col min="2055" max="2055" width="9.140625" style="69"/>
    <col min="2056" max="2056" width="18.42578125" style="69" bestFit="1" customWidth="1"/>
    <col min="2057" max="2057" width="5.85546875" style="69" customWidth="1"/>
    <col min="2058" max="2058" width="18.42578125" style="69" bestFit="1" customWidth="1"/>
    <col min="2059" max="2059" width="3.5703125" style="69" customWidth="1"/>
    <col min="2060" max="2060" width="18.42578125" style="69" bestFit="1" customWidth="1"/>
    <col min="2061" max="2061" width="6.42578125" style="69" customWidth="1"/>
    <col min="2062" max="2304" width="9.140625" style="69"/>
    <col min="2305" max="2305" width="15" style="69" bestFit="1" customWidth="1"/>
    <col min="2306" max="2306" width="9.140625" style="69"/>
    <col min="2307" max="2307" width="11" style="69" customWidth="1"/>
    <col min="2308" max="2309" width="9.140625" style="69"/>
    <col min="2310" max="2310" width="18.5703125" style="69" customWidth="1"/>
    <col min="2311" max="2311" width="9.140625" style="69"/>
    <col min="2312" max="2312" width="18.42578125" style="69" bestFit="1" customWidth="1"/>
    <col min="2313" max="2313" width="5.85546875" style="69" customWidth="1"/>
    <col min="2314" max="2314" width="18.42578125" style="69" bestFit="1" customWidth="1"/>
    <col min="2315" max="2315" width="3.5703125" style="69" customWidth="1"/>
    <col min="2316" max="2316" width="18.42578125" style="69" bestFit="1" customWidth="1"/>
    <col min="2317" max="2317" width="6.42578125" style="69" customWidth="1"/>
    <col min="2318" max="2560" width="9.140625" style="69"/>
    <col min="2561" max="2561" width="15" style="69" bestFit="1" customWidth="1"/>
    <col min="2562" max="2562" width="9.140625" style="69"/>
    <col min="2563" max="2563" width="11" style="69" customWidth="1"/>
    <col min="2564" max="2565" width="9.140625" style="69"/>
    <col min="2566" max="2566" width="18.5703125" style="69" customWidth="1"/>
    <col min="2567" max="2567" width="9.140625" style="69"/>
    <col min="2568" max="2568" width="18.42578125" style="69" bestFit="1" customWidth="1"/>
    <col min="2569" max="2569" width="5.85546875" style="69" customWidth="1"/>
    <col min="2570" max="2570" width="18.42578125" style="69" bestFit="1" customWidth="1"/>
    <col min="2571" max="2571" width="3.5703125" style="69" customWidth="1"/>
    <col min="2572" max="2572" width="18.42578125" style="69" bestFit="1" customWidth="1"/>
    <col min="2573" max="2573" width="6.42578125" style="69" customWidth="1"/>
    <col min="2574" max="2816" width="9.140625" style="69"/>
    <col min="2817" max="2817" width="15" style="69" bestFit="1" customWidth="1"/>
    <col min="2818" max="2818" width="9.140625" style="69"/>
    <col min="2819" max="2819" width="11" style="69" customWidth="1"/>
    <col min="2820" max="2821" width="9.140625" style="69"/>
    <col min="2822" max="2822" width="18.5703125" style="69" customWidth="1"/>
    <col min="2823" max="2823" width="9.140625" style="69"/>
    <col min="2824" max="2824" width="18.42578125" style="69" bestFit="1" customWidth="1"/>
    <col min="2825" max="2825" width="5.85546875" style="69" customWidth="1"/>
    <col min="2826" max="2826" width="18.42578125" style="69" bestFit="1" customWidth="1"/>
    <col min="2827" max="2827" width="3.5703125" style="69" customWidth="1"/>
    <col min="2828" max="2828" width="18.42578125" style="69" bestFit="1" customWidth="1"/>
    <col min="2829" max="2829" width="6.42578125" style="69" customWidth="1"/>
    <col min="2830" max="3072" width="9.140625" style="69"/>
    <col min="3073" max="3073" width="15" style="69" bestFit="1" customWidth="1"/>
    <col min="3074" max="3074" width="9.140625" style="69"/>
    <col min="3075" max="3075" width="11" style="69" customWidth="1"/>
    <col min="3076" max="3077" width="9.140625" style="69"/>
    <col min="3078" max="3078" width="18.5703125" style="69" customWidth="1"/>
    <col min="3079" max="3079" width="9.140625" style="69"/>
    <col min="3080" max="3080" width="18.42578125" style="69" bestFit="1" customWidth="1"/>
    <col min="3081" max="3081" width="5.85546875" style="69" customWidth="1"/>
    <col min="3082" max="3082" width="18.42578125" style="69" bestFit="1" customWidth="1"/>
    <col min="3083" max="3083" width="3.5703125" style="69" customWidth="1"/>
    <col min="3084" max="3084" width="18.42578125" style="69" bestFit="1" customWidth="1"/>
    <col min="3085" max="3085" width="6.42578125" style="69" customWidth="1"/>
    <col min="3086" max="3328" width="9.140625" style="69"/>
    <col min="3329" max="3329" width="15" style="69" bestFit="1" customWidth="1"/>
    <col min="3330" max="3330" width="9.140625" style="69"/>
    <col min="3331" max="3331" width="11" style="69" customWidth="1"/>
    <col min="3332" max="3333" width="9.140625" style="69"/>
    <col min="3334" max="3334" width="18.5703125" style="69" customWidth="1"/>
    <col min="3335" max="3335" width="9.140625" style="69"/>
    <col min="3336" max="3336" width="18.42578125" style="69" bestFit="1" customWidth="1"/>
    <col min="3337" max="3337" width="5.85546875" style="69" customWidth="1"/>
    <col min="3338" max="3338" width="18.42578125" style="69" bestFit="1" customWidth="1"/>
    <col min="3339" max="3339" width="3.5703125" style="69" customWidth="1"/>
    <col min="3340" max="3340" width="18.42578125" style="69" bestFit="1" customWidth="1"/>
    <col min="3341" max="3341" width="6.42578125" style="69" customWidth="1"/>
    <col min="3342" max="3584" width="9.140625" style="69"/>
    <col min="3585" max="3585" width="15" style="69" bestFit="1" customWidth="1"/>
    <col min="3586" max="3586" width="9.140625" style="69"/>
    <col min="3587" max="3587" width="11" style="69" customWidth="1"/>
    <col min="3588" max="3589" width="9.140625" style="69"/>
    <col min="3590" max="3590" width="18.5703125" style="69" customWidth="1"/>
    <col min="3591" max="3591" width="9.140625" style="69"/>
    <col min="3592" max="3592" width="18.42578125" style="69" bestFit="1" customWidth="1"/>
    <col min="3593" max="3593" width="5.85546875" style="69" customWidth="1"/>
    <col min="3594" max="3594" width="18.42578125" style="69" bestFit="1" customWidth="1"/>
    <col min="3595" max="3595" width="3.5703125" style="69" customWidth="1"/>
    <col min="3596" max="3596" width="18.42578125" style="69" bestFit="1" customWidth="1"/>
    <col min="3597" max="3597" width="6.42578125" style="69" customWidth="1"/>
    <col min="3598" max="3840" width="9.140625" style="69"/>
    <col min="3841" max="3841" width="15" style="69" bestFit="1" customWidth="1"/>
    <col min="3842" max="3842" width="9.140625" style="69"/>
    <col min="3843" max="3843" width="11" style="69" customWidth="1"/>
    <col min="3844" max="3845" width="9.140625" style="69"/>
    <col min="3846" max="3846" width="18.5703125" style="69" customWidth="1"/>
    <col min="3847" max="3847" width="9.140625" style="69"/>
    <col min="3848" max="3848" width="18.42578125" style="69" bestFit="1" customWidth="1"/>
    <col min="3849" max="3849" width="5.85546875" style="69" customWidth="1"/>
    <col min="3850" max="3850" width="18.42578125" style="69" bestFit="1" customWidth="1"/>
    <col min="3851" max="3851" width="3.5703125" style="69" customWidth="1"/>
    <col min="3852" max="3852" width="18.42578125" style="69" bestFit="1" customWidth="1"/>
    <col min="3853" max="3853" width="6.42578125" style="69" customWidth="1"/>
    <col min="3854" max="4096" width="9.140625" style="69"/>
    <col min="4097" max="4097" width="15" style="69" bestFit="1" customWidth="1"/>
    <col min="4098" max="4098" width="9.140625" style="69"/>
    <col min="4099" max="4099" width="11" style="69" customWidth="1"/>
    <col min="4100" max="4101" width="9.140625" style="69"/>
    <col min="4102" max="4102" width="18.5703125" style="69" customWidth="1"/>
    <col min="4103" max="4103" width="9.140625" style="69"/>
    <col min="4104" max="4104" width="18.42578125" style="69" bestFit="1" customWidth="1"/>
    <col min="4105" max="4105" width="5.85546875" style="69" customWidth="1"/>
    <col min="4106" max="4106" width="18.42578125" style="69" bestFit="1" customWidth="1"/>
    <col min="4107" max="4107" width="3.5703125" style="69" customWidth="1"/>
    <col min="4108" max="4108" width="18.42578125" style="69" bestFit="1" customWidth="1"/>
    <col min="4109" max="4109" width="6.42578125" style="69" customWidth="1"/>
    <col min="4110" max="4352" width="9.140625" style="69"/>
    <col min="4353" max="4353" width="15" style="69" bestFit="1" customWidth="1"/>
    <col min="4354" max="4354" width="9.140625" style="69"/>
    <col min="4355" max="4355" width="11" style="69" customWidth="1"/>
    <col min="4356" max="4357" width="9.140625" style="69"/>
    <col min="4358" max="4358" width="18.5703125" style="69" customWidth="1"/>
    <col min="4359" max="4359" width="9.140625" style="69"/>
    <col min="4360" max="4360" width="18.42578125" style="69" bestFit="1" customWidth="1"/>
    <col min="4361" max="4361" width="5.85546875" style="69" customWidth="1"/>
    <col min="4362" max="4362" width="18.42578125" style="69" bestFit="1" customWidth="1"/>
    <col min="4363" max="4363" width="3.5703125" style="69" customWidth="1"/>
    <col min="4364" max="4364" width="18.42578125" style="69" bestFit="1" customWidth="1"/>
    <col min="4365" max="4365" width="6.42578125" style="69" customWidth="1"/>
    <col min="4366" max="4608" width="9.140625" style="69"/>
    <col min="4609" max="4609" width="15" style="69" bestFit="1" customWidth="1"/>
    <col min="4610" max="4610" width="9.140625" style="69"/>
    <col min="4611" max="4611" width="11" style="69" customWidth="1"/>
    <col min="4612" max="4613" width="9.140625" style="69"/>
    <col min="4614" max="4614" width="18.5703125" style="69" customWidth="1"/>
    <col min="4615" max="4615" width="9.140625" style="69"/>
    <col min="4616" max="4616" width="18.42578125" style="69" bestFit="1" customWidth="1"/>
    <col min="4617" max="4617" width="5.85546875" style="69" customWidth="1"/>
    <col min="4618" max="4618" width="18.42578125" style="69" bestFit="1" customWidth="1"/>
    <col min="4619" max="4619" width="3.5703125" style="69" customWidth="1"/>
    <col min="4620" max="4620" width="18.42578125" style="69" bestFit="1" customWidth="1"/>
    <col min="4621" max="4621" width="6.42578125" style="69" customWidth="1"/>
    <col min="4622" max="4864" width="9.140625" style="69"/>
    <col min="4865" max="4865" width="15" style="69" bestFit="1" customWidth="1"/>
    <col min="4866" max="4866" width="9.140625" style="69"/>
    <col min="4867" max="4867" width="11" style="69" customWidth="1"/>
    <col min="4868" max="4869" width="9.140625" style="69"/>
    <col min="4870" max="4870" width="18.5703125" style="69" customWidth="1"/>
    <col min="4871" max="4871" width="9.140625" style="69"/>
    <col min="4872" max="4872" width="18.42578125" style="69" bestFit="1" customWidth="1"/>
    <col min="4873" max="4873" width="5.85546875" style="69" customWidth="1"/>
    <col min="4874" max="4874" width="18.42578125" style="69" bestFit="1" customWidth="1"/>
    <col min="4875" max="4875" width="3.5703125" style="69" customWidth="1"/>
    <col min="4876" max="4876" width="18.42578125" style="69" bestFit="1" customWidth="1"/>
    <col min="4877" max="4877" width="6.42578125" style="69" customWidth="1"/>
    <col min="4878" max="5120" width="9.140625" style="69"/>
    <col min="5121" max="5121" width="15" style="69" bestFit="1" customWidth="1"/>
    <col min="5122" max="5122" width="9.140625" style="69"/>
    <col min="5123" max="5123" width="11" style="69" customWidth="1"/>
    <col min="5124" max="5125" width="9.140625" style="69"/>
    <col min="5126" max="5126" width="18.5703125" style="69" customWidth="1"/>
    <col min="5127" max="5127" width="9.140625" style="69"/>
    <col min="5128" max="5128" width="18.42578125" style="69" bestFit="1" customWidth="1"/>
    <col min="5129" max="5129" width="5.85546875" style="69" customWidth="1"/>
    <col min="5130" max="5130" width="18.42578125" style="69" bestFit="1" customWidth="1"/>
    <col min="5131" max="5131" width="3.5703125" style="69" customWidth="1"/>
    <col min="5132" max="5132" width="18.42578125" style="69" bestFit="1" customWidth="1"/>
    <col min="5133" max="5133" width="6.42578125" style="69" customWidth="1"/>
    <col min="5134" max="5376" width="9.140625" style="69"/>
    <col min="5377" max="5377" width="15" style="69" bestFit="1" customWidth="1"/>
    <col min="5378" max="5378" width="9.140625" style="69"/>
    <col min="5379" max="5379" width="11" style="69" customWidth="1"/>
    <col min="5380" max="5381" width="9.140625" style="69"/>
    <col min="5382" max="5382" width="18.5703125" style="69" customWidth="1"/>
    <col min="5383" max="5383" width="9.140625" style="69"/>
    <col min="5384" max="5384" width="18.42578125" style="69" bestFit="1" customWidth="1"/>
    <col min="5385" max="5385" width="5.85546875" style="69" customWidth="1"/>
    <col min="5386" max="5386" width="18.42578125" style="69" bestFit="1" customWidth="1"/>
    <col min="5387" max="5387" width="3.5703125" style="69" customWidth="1"/>
    <col min="5388" max="5388" width="18.42578125" style="69" bestFit="1" customWidth="1"/>
    <col min="5389" max="5389" width="6.42578125" style="69" customWidth="1"/>
    <col min="5390" max="5632" width="9.140625" style="69"/>
    <col min="5633" max="5633" width="15" style="69" bestFit="1" customWidth="1"/>
    <col min="5634" max="5634" width="9.140625" style="69"/>
    <col min="5635" max="5635" width="11" style="69" customWidth="1"/>
    <col min="5636" max="5637" width="9.140625" style="69"/>
    <col min="5638" max="5638" width="18.5703125" style="69" customWidth="1"/>
    <col min="5639" max="5639" width="9.140625" style="69"/>
    <col min="5640" max="5640" width="18.42578125" style="69" bestFit="1" customWidth="1"/>
    <col min="5641" max="5641" width="5.85546875" style="69" customWidth="1"/>
    <col min="5642" max="5642" width="18.42578125" style="69" bestFit="1" customWidth="1"/>
    <col min="5643" max="5643" width="3.5703125" style="69" customWidth="1"/>
    <col min="5644" max="5644" width="18.42578125" style="69" bestFit="1" customWidth="1"/>
    <col min="5645" max="5645" width="6.42578125" style="69" customWidth="1"/>
    <col min="5646" max="5888" width="9.140625" style="69"/>
    <col min="5889" max="5889" width="15" style="69" bestFit="1" customWidth="1"/>
    <col min="5890" max="5890" width="9.140625" style="69"/>
    <col min="5891" max="5891" width="11" style="69" customWidth="1"/>
    <col min="5892" max="5893" width="9.140625" style="69"/>
    <col min="5894" max="5894" width="18.5703125" style="69" customWidth="1"/>
    <col min="5895" max="5895" width="9.140625" style="69"/>
    <col min="5896" max="5896" width="18.42578125" style="69" bestFit="1" customWidth="1"/>
    <col min="5897" max="5897" width="5.85546875" style="69" customWidth="1"/>
    <col min="5898" max="5898" width="18.42578125" style="69" bestFit="1" customWidth="1"/>
    <col min="5899" max="5899" width="3.5703125" style="69" customWidth="1"/>
    <col min="5900" max="5900" width="18.42578125" style="69" bestFit="1" customWidth="1"/>
    <col min="5901" max="5901" width="6.42578125" style="69" customWidth="1"/>
    <col min="5902" max="6144" width="9.140625" style="69"/>
    <col min="6145" max="6145" width="15" style="69" bestFit="1" customWidth="1"/>
    <col min="6146" max="6146" width="9.140625" style="69"/>
    <col min="6147" max="6147" width="11" style="69" customWidth="1"/>
    <col min="6148" max="6149" width="9.140625" style="69"/>
    <col min="6150" max="6150" width="18.5703125" style="69" customWidth="1"/>
    <col min="6151" max="6151" width="9.140625" style="69"/>
    <col min="6152" max="6152" width="18.42578125" style="69" bestFit="1" customWidth="1"/>
    <col min="6153" max="6153" width="5.85546875" style="69" customWidth="1"/>
    <col min="6154" max="6154" width="18.42578125" style="69" bestFit="1" customWidth="1"/>
    <col min="6155" max="6155" width="3.5703125" style="69" customWidth="1"/>
    <col min="6156" max="6156" width="18.42578125" style="69" bestFit="1" customWidth="1"/>
    <col min="6157" max="6157" width="6.42578125" style="69" customWidth="1"/>
    <col min="6158" max="6400" width="9.140625" style="69"/>
    <col min="6401" max="6401" width="15" style="69" bestFit="1" customWidth="1"/>
    <col min="6402" max="6402" width="9.140625" style="69"/>
    <col min="6403" max="6403" width="11" style="69" customWidth="1"/>
    <col min="6404" max="6405" width="9.140625" style="69"/>
    <col min="6406" max="6406" width="18.5703125" style="69" customWidth="1"/>
    <col min="6407" max="6407" width="9.140625" style="69"/>
    <col min="6408" max="6408" width="18.42578125" style="69" bestFit="1" customWidth="1"/>
    <col min="6409" max="6409" width="5.85546875" style="69" customWidth="1"/>
    <col min="6410" max="6410" width="18.42578125" style="69" bestFit="1" customWidth="1"/>
    <col min="6411" max="6411" width="3.5703125" style="69" customWidth="1"/>
    <col min="6412" max="6412" width="18.42578125" style="69" bestFit="1" customWidth="1"/>
    <col min="6413" max="6413" width="6.42578125" style="69" customWidth="1"/>
    <col min="6414" max="6656" width="9.140625" style="69"/>
    <col min="6657" max="6657" width="15" style="69" bestFit="1" customWidth="1"/>
    <col min="6658" max="6658" width="9.140625" style="69"/>
    <col min="6659" max="6659" width="11" style="69" customWidth="1"/>
    <col min="6660" max="6661" width="9.140625" style="69"/>
    <col min="6662" max="6662" width="18.5703125" style="69" customWidth="1"/>
    <col min="6663" max="6663" width="9.140625" style="69"/>
    <col min="6664" max="6664" width="18.42578125" style="69" bestFit="1" customWidth="1"/>
    <col min="6665" max="6665" width="5.85546875" style="69" customWidth="1"/>
    <col min="6666" max="6666" width="18.42578125" style="69" bestFit="1" customWidth="1"/>
    <col min="6667" max="6667" width="3.5703125" style="69" customWidth="1"/>
    <col min="6668" max="6668" width="18.42578125" style="69" bestFit="1" customWidth="1"/>
    <col min="6669" max="6669" width="6.42578125" style="69" customWidth="1"/>
    <col min="6670" max="6912" width="9.140625" style="69"/>
    <col min="6913" max="6913" width="15" style="69" bestFit="1" customWidth="1"/>
    <col min="6914" max="6914" width="9.140625" style="69"/>
    <col min="6915" max="6915" width="11" style="69" customWidth="1"/>
    <col min="6916" max="6917" width="9.140625" style="69"/>
    <col min="6918" max="6918" width="18.5703125" style="69" customWidth="1"/>
    <col min="6919" max="6919" width="9.140625" style="69"/>
    <col min="6920" max="6920" width="18.42578125" style="69" bestFit="1" customWidth="1"/>
    <col min="6921" max="6921" width="5.85546875" style="69" customWidth="1"/>
    <col min="6922" max="6922" width="18.42578125" style="69" bestFit="1" customWidth="1"/>
    <col min="6923" max="6923" width="3.5703125" style="69" customWidth="1"/>
    <col min="6924" max="6924" width="18.42578125" style="69" bestFit="1" customWidth="1"/>
    <col min="6925" max="6925" width="6.42578125" style="69" customWidth="1"/>
    <col min="6926" max="7168" width="9.140625" style="69"/>
    <col min="7169" max="7169" width="15" style="69" bestFit="1" customWidth="1"/>
    <col min="7170" max="7170" width="9.140625" style="69"/>
    <col min="7171" max="7171" width="11" style="69" customWidth="1"/>
    <col min="7172" max="7173" width="9.140625" style="69"/>
    <col min="7174" max="7174" width="18.5703125" style="69" customWidth="1"/>
    <col min="7175" max="7175" width="9.140625" style="69"/>
    <col min="7176" max="7176" width="18.42578125" style="69" bestFit="1" customWidth="1"/>
    <col min="7177" max="7177" width="5.85546875" style="69" customWidth="1"/>
    <col min="7178" max="7178" width="18.42578125" style="69" bestFit="1" customWidth="1"/>
    <col min="7179" max="7179" width="3.5703125" style="69" customWidth="1"/>
    <col min="7180" max="7180" width="18.42578125" style="69" bestFit="1" customWidth="1"/>
    <col min="7181" max="7181" width="6.42578125" style="69" customWidth="1"/>
    <col min="7182" max="7424" width="9.140625" style="69"/>
    <col min="7425" max="7425" width="15" style="69" bestFit="1" customWidth="1"/>
    <col min="7426" max="7426" width="9.140625" style="69"/>
    <col min="7427" max="7427" width="11" style="69" customWidth="1"/>
    <col min="7428" max="7429" width="9.140625" style="69"/>
    <col min="7430" max="7430" width="18.5703125" style="69" customWidth="1"/>
    <col min="7431" max="7431" width="9.140625" style="69"/>
    <col min="7432" max="7432" width="18.42578125" style="69" bestFit="1" customWidth="1"/>
    <col min="7433" max="7433" width="5.85546875" style="69" customWidth="1"/>
    <col min="7434" max="7434" width="18.42578125" style="69" bestFit="1" customWidth="1"/>
    <col min="7435" max="7435" width="3.5703125" style="69" customWidth="1"/>
    <col min="7436" max="7436" width="18.42578125" style="69" bestFit="1" customWidth="1"/>
    <col min="7437" max="7437" width="6.42578125" style="69" customWidth="1"/>
    <col min="7438" max="7680" width="9.140625" style="69"/>
    <col min="7681" max="7681" width="15" style="69" bestFit="1" customWidth="1"/>
    <col min="7682" max="7682" width="9.140625" style="69"/>
    <col min="7683" max="7683" width="11" style="69" customWidth="1"/>
    <col min="7684" max="7685" width="9.140625" style="69"/>
    <col min="7686" max="7686" width="18.5703125" style="69" customWidth="1"/>
    <col min="7687" max="7687" width="9.140625" style="69"/>
    <col min="7688" max="7688" width="18.42578125" style="69" bestFit="1" customWidth="1"/>
    <col min="7689" max="7689" width="5.85546875" style="69" customWidth="1"/>
    <col min="7690" max="7690" width="18.42578125" style="69" bestFit="1" customWidth="1"/>
    <col min="7691" max="7691" width="3.5703125" style="69" customWidth="1"/>
    <col min="7692" max="7692" width="18.42578125" style="69" bestFit="1" customWidth="1"/>
    <col min="7693" max="7693" width="6.42578125" style="69" customWidth="1"/>
    <col min="7694" max="7936" width="9.140625" style="69"/>
    <col min="7937" max="7937" width="15" style="69" bestFit="1" customWidth="1"/>
    <col min="7938" max="7938" width="9.140625" style="69"/>
    <col min="7939" max="7939" width="11" style="69" customWidth="1"/>
    <col min="7940" max="7941" width="9.140625" style="69"/>
    <col min="7942" max="7942" width="18.5703125" style="69" customWidth="1"/>
    <col min="7943" max="7943" width="9.140625" style="69"/>
    <col min="7944" max="7944" width="18.42578125" style="69" bestFit="1" customWidth="1"/>
    <col min="7945" max="7945" width="5.85546875" style="69" customWidth="1"/>
    <col min="7946" max="7946" width="18.42578125" style="69" bestFit="1" customWidth="1"/>
    <col min="7947" max="7947" width="3.5703125" style="69" customWidth="1"/>
    <col min="7948" max="7948" width="18.42578125" style="69" bestFit="1" customWidth="1"/>
    <col min="7949" max="7949" width="6.42578125" style="69" customWidth="1"/>
    <col min="7950" max="8192" width="9.140625" style="69"/>
    <col min="8193" max="8193" width="15" style="69" bestFit="1" customWidth="1"/>
    <col min="8194" max="8194" width="9.140625" style="69"/>
    <col min="8195" max="8195" width="11" style="69" customWidth="1"/>
    <col min="8196" max="8197" width="9.140625" style="69"/>
    <col min="8198" max="8198" width="18.5703125" style="69" customWidth="1"/>
    <col min="8199" max="8199" width="9.140625" style="69"/>
    <col min="8200" max="8200" width="18.42578125" style="69" bestFit="1" customWidth="1"/>
    <col min="8201" max="8201" width="5.85546875" style="69" customWidth="1"/>
    <col min="8202" max="8202" width="18.42578125" style="69" bestFit="1" customWidth="1"/>
    <col min="8203" max="8203" width="3.5703125" style="69" customWidth="1"/>
    <col min="8204" max="8204" width="18.42578125" style="69" bestFit="1" customWidth="1"/>
    <col min="8205" max="8205" width="6.42578125" style="69" customWidth="1"/>
    <col min="8206" max="8448" width="9.140625" style="69"/>
    <col min="8449" max="8449" width="15" style="69" bestFit="1" customWidth="1"/>
    <col min="8450" max="8450" width="9.140625" style="69"/>
    <col min="8451" max="8451" width="11" style="69" customWidth="1"/>
    <col min="8452" max="8453" width="9.140625" style="69"/>
    <col min="8454" max="8454" width="18.5703125" style="69" customWidth="1"/>
    <col min="8455" max="8455" width="9.140625" style="69"/>
    <col min="8456" max="8456" width="18.42578125" style="69" bestFit="1" customWidth="1"/>
    <col min="8457" max="8457" width="5.85546875" style="69" customWidth="1"/>
    <col min="8458" max="8458" width="18.42578125" style="69" bestFit="1" customWidth="1"/>
    <col min="8459" max="8459" width="3.5703125" style="69" customWidth="1"/>
    <col min="8460" max="8460" width="18.42578125" style="69" bestFit="1" customWidth="1"/>
    <col min="8461" max="8461" width="6.42578125" style="69" customWidth="1"/>
    <col min="8462" max="8704" width="9.140625" style="69"/>
    <col min="8705" max="8705" width="15" style="69" bestFit="1" customWidth="1"/>
    <col min="8706" max="8706" width="9.140625" style="69"/>
    <col min="8707" max="8707" width="11" style="69" customWidth="1"/>
    <col min="8708" max="8709" width="9.140625" style="69"/>
    <col min="8710" max="8710" width="18.5703125" style="69" customWidth="1"/>
    <col min="8711" max="8711" width="9.140625" style="69"/>
    <col min="8712" max="8712" width="18.42578125" style="69" bestFit="1" customWidth="1"/>
    <col min="8713" max="8713" width="5.85546875" style="69" customWidth="1"/>
    <col min="8714" max="8714" width="18.42578125" style="69" bestFit="1" customWidth="1"/>
    <col min="8715" max="8715" width="3.5703125" style="69" customWidth="1"/>
    <col min="8716" max="8716" width="18.42578125" style="69" bestFit="1" customWidth="1"/>
    <col min="8717" max="8717" width="6.42578125" style="69" customWidth="1"/>
    <col min="8718" max="8960" width="9.140625" style="69"/>
    <col min="8961" max="8961" width="15" style="69" bestFit="1" customWidth="1"/>
    <col min="8962" max="8962" width="9.140625" style="69"/>
    <col min="8963" max="8963" width="11" style="69" customWidth="1"/>
    <col min="8964" max="8965" width="9.140625" style="69"/>
    <col min="8966" max="8966" width="18.5703125" style="69" customWidth="1"/>
    <col min="8967" max="8967" width="9.140625" style="69"/>
    <col min="8968" max="8968" width="18.42578125" style="69" bestFit="1" customWidth="1"/>
    <col min="8969" max="8969" width="5.85546875" style="69" customWidth="1"/>
    <col min="8970" max="8970" width="18.42578125" style="69" bestFit="1" customWidth="1"/>
    <col min="8971" max="8971" width="3.5703125" style="69" customWidth="1"/>
    <col min="8972" max="8972" width="18.42578125" style="69" bestFit="1" customWidth="1"/>
    <col min="8973" max="8973" width="6.42578125" style="69" customWidth="1"/>
    <col min="8974" max="9216" width="9.140625" style="69"/>
    <col min="9217" max="9217" width="15" style="69" bestFit="1" customWidth="1"/>
    <col min="9218" max="9218" width="9.140625" style="69"/>
    <col min="9219" max="9219" width="11" style="69" customWidth="1"/>
    <col min="9220" max="9221" width="9.140625" style="69"/>
    <col min="9222" max="9222" width="18.5703125" style="69" customWidth="1"/>
    <col min="9223" max="9223" width="9.140625" style="69"/>
    <col min="9224" max="9224" width="18.42578125" style="69" bestFit="1" customWidth="1"/>
    <col min="9225" max="9225" width="5.85546875" style="69" customWidth="1"/>
    <col min="9226" max="9226" width="18.42578125" style="69" bestFit="1" customWidth="1"/>
    <col min="9227" max="9227" width="3.5703125" style="69" customWidth="1"/>
    <col min="9228" max="9228" width="18.42578125" style="69" bestFit="1" customWidth="1"/>
    <col min="9229" max="9229" width="6.42578125" style="69" customWidth="1"/>
    <col min="9230" max="9472" width="9.140625" style="69"/>
    <col min="9473" max="9473" width="15" style="69" bestFit="1" customWidth="1"/>
    <col min="9474" max="9474" width="9.140625" style="69"/>
    <col min="9475" max="9475" width="11" style="69" customWidth="1"/>
    <col min="9476" max="9477" width="9.140625" style="69"/>
    <col min="9478" max="9478" width="18.5703125" style="69" customWidth="1"/>
    <col min="9479" max="9479" width="9.140625" style="69"/>
    <col min="9480" max="9480" width="18.42578125" style="69" bestFit="1" customWidth="1"/>
    <col min="9481" max="9481" width="5.85546875" style="69" customWidth="1"/>
    <col min="9482" max="9482" width="18.42578125" style="69" bestFit="1" customWidth="1"/>
    <col min="9483" max="9483" width="3.5703125" style="69" customWidth="1"/>
    <col min="9484" max="9484" width="18.42578125" style="69" bestFit="1" customWidth="1"/>
    <col min="9485" max="9485" width="6.42578125" style="69" customWidth="1"/>
    <col min="9486" max="9728" width="9.140625" style="69"/>
    <col min="9729" max="9729" width="15" style="69" bestFit="1" customWidth="1"/>
    <col min="9730" max="9730" width="9.140625" style="69"/>
    <col min="9731" max="9731" width="11" style="69" customWidth="1"/>
    <col min="9732" max="9733" width="9.140625" style="69"/>
    <col min="9734" max="9734" width="18.5703125" style="69" customWidth="1"/>
    <col min="9735" max="9735" width="9.140625" style="69"/>
    <col min="9736" max="9736" width="18.42578125" style="69" bestFit="1" customWidth="1"/>
    <col min="9737" max="9737" width="5.85546875" style="69" customWidth="1"/>
    <col min="9738" max="9738" width="18.42578125" style="69" bestFit="1" customWidth="1"/>
    <col min="9739" max="9739" width="3.5703125" style="69" customWidth="1"/>
    <col min="9740" max="9740" width="18.42578125" style="69" bestFit="1" customWidth="1"/>
    <col min="9741" max="9741" width="6.42578125" style="69" customWidth="1"/>
    <col min="9742" max="9984" width="9.140625" style="69"/>
    <col min="9985" max="9985" width="15" style="69" bestFit="1" customWidth="1"/>
    <col min="9986" max="9986" width="9.140625" style="69"/>
    <col min="9987" max="9987" width="11" style="69" customWidth="1"/>
    <col min="9988" max="9989" width="9.140625" style="69"/>
    <col min="9990" max="9990" width="18.5703125" style="69" customWidth="1"/>
    <col min="9991" max="9991" width="9.140625" style="69"/>
    <col min="9992" max="9992" width="18.42578125" style="69" bestFit="1" customWidth="1"/>
    <col min="9993" max="9993" width="5.85546875" style="69" customWidth="1"/>
    <col min="9994" max="9994" width="18.42578125" style="69" bestFit="1" customWidth="1"/>
    <col min="9995" max="9995" width="3.5703125" style="69" customWidth="1"/>
    <col min="9996" max="9996" width="18.42578125" style="69" bestFit="1" customWidth="1"/>
    <col min="9997" max="9997" width="6.42578125" style="69" customWidth="1"/>
    <col min="9998" max="10240" width="9.140625" style="69"/>
    <col min="10241" max="10241" width="15" style="69" bestFit="1" customWidth="1"/>
    <col min="10242" max="10242" width="9.140625" style="69"/>
    <col min="10243" max="10243" width="11" style="69" customWidth="1"/>
    <col min="10244" max="10245" width="9.140625" style="69"/>
    <col min="10246" max="10246" width="18.5703125" style="69" customWidth="1"/>
    <col min="10247" max="10247" width="9.140625" style="69"/>
    <col min="10248" max="10248" width="18.42578125" style="69" bestFit="1" customWidth="1"/>
    <col min="10249" max="10249" width="5.85546875" style="69" customWidth="1"/>
    <col min="10250" max="10250" width="18.42578125" style="69" bestFit="1" customWidth="1"/>
    <col min="10251" max="10251" width="3.5703125" style="69" customWidth="1"/>
    <col min="10252" max="10252" width="18.42578125" style="69" bestFit="1" customWidth="1"/>
    <col min="10253" max="10253" width="6.42578125" style="69" customWidth="1"/>
    <col min="10254" max="10496" width="9.140625" style="69"/>
    <col min="10497" max="10497" width="15" style="69" bestFit="1" customWidth="1"/>
    <col min="10498" max="10498" width="9.140625" style="69"/>
    <col min="10499" max="10499" width="11" style="69" customWidth="1"/>
    <col min="10500" max="10501" width="9.140625" style="69"/>
    <col min="10502" max="10502" width="18.5703125" style="69" customWidth="1"/>
    <col min="10503" max="10503" width="9.140625" style="69"/>
    <col min="10504" max="10504" width="18.42578125" style="69" bestFit="1" customWidth="1"/>
    <col min="10505" max="10505" width="5.85546875" style="69" customWidth="1"/>
    <col min="10506" max="10506" width="18.42578125" style="69" bestFit="1" customWidth="1"/>
    <col min="10507" max="10507" width="3.5703125" style="69" customWidth="1"/>
    <col min="10508" max="10508" width="18.42578125" style="69" bestFit="1" customWidth="1"/>
    <col min="10509" max="10509" width="6.42578125" style="69" customWidth="1"/>
    <col min="10510" max="10752" width="9.140625" style="69"/>
    <col min="10753" max="10753" width="15" style="69" bestFit="1" customWidth="1"/>
    <col min="10754" max="10754" width="9.140625" style="69"/>
    <col min="10755" max="10755" width="11" style="69" customWidth="1"/>
    <col min="10756" max="10757" width="9.140625" style="69"/>
    <col min="10758" max="10758" width="18.5703125" style="69" customWidth="1"/>
    <col min="10759" max="10759" width="9.140625" style="69"/>
    <col min="10760" max="10760" width="18.42578125" style="69" bestFit="1" customWidth="1"/>
    <col min="10761" max="10761" width="5.85546875" style="69" customWidth="1"/>
    <col min="10762" max="10762" width="18.42578125" style="69" bestFit="1" customWidth="1"/>
    <col min="10763" max="10763" width="3.5703125" style="69" customWidth="1"/>
    <col min="10764" max="10764" width="18.42578125" style="69" bestFit="1" customWidth="1"/>
    <col min="10765" max="10765" width="6.42578125" style="69" customWidth="1"/>
    <col min="10766" max="11008" width="9.140625" style="69"/>
    <col min="11009" max="11009" width="15" style="69" bestFit="1" customWidth="1"/>
    <col min="11010" max="11010" width="9.140625" style="69"/>
    <col min="11011" max="11011" width="11" style="69" customWidth="1"/>
    <col min="11012" max="11013" width="9.140625" style="69"/>
    <col min="11014" max="11014" width="18.5703125" style="69" customWidth="1"/>
    <col min="11015" max="11015" width="9.140625" style="69"/>
    <col min="11016" max="11016" width="18.42578125" style="69" bestFit="1" customWidth="1"/>
    <col min="11017" max="11017" width="5.85546875" style="69" customWidth="1"/>
    <col min="11018" max="11018" width="18.42578125" style="69" bestFit="1" customWidth="1"/>
    <col min="11019" max="11019" width="3.5703125" style="69" customWidth="1"/>
    <col min="11020" max="11020" width="18.42578125" style="69" bestFit="1" customWidth="1"/>
    <col min="11021" max="11021" width="6.42578125" style="69" customWidth="1"/>
    <col min="11022" max="11264" width="9.140625" style="69"/>
    <col min="11265" max="11265" width="15" style="69" bestFit="1" customWidth="1"/>
    <col min="11266" max="11266" width="9.140625" style="69"/>
    <col min="11267" max="11267" width="11" style="69" customWidth="1"/>
    <col min="11268" max="11269" width="9.140625" style="69"/>
    <col min="11270" max="11270" width="18.5703125" style="69" customWidth="1"/>
    <col min="11271" max="11271" width="9.140625" style="69"/>
    <col min="11272" max="11272" width="18.42578125" style="69" bestFit="1" customWidth="1"/>
    <col min="11273" max="11273" width="5.85546875" style="69" customWidth="1"/>
    <col min="11274" max="11274" width="18.42578125" style="69" bestFit="1" customWidth="1"/>
    <col min="11275" max="11275" width="3.5703125" style="69" customWidth="1"/>
    <col min="11276" max="11276" width="18.42578125" style="69" bestFit="1" customWidth="1"/>
    <col min="11277" max="11277" width="6.42578125" style="69" customWidth="1"/>
    <col min="11278" max="11520" width="9.140625" style="69"/>
    <col min="11521" max="11521" width="15" style="69" bestFit="1" customWidth="1"/>
    <col min="11522" max="11522" width="9.140625" style="69"/>
    <col min="11523" max="11523" width="11" style="69" customWidth="1"/>
    <col min="11524" max="11525" width="9.140625" style="69"/>
    <col min="11526" max="11526" width="18.5703125" style="69" customWidth="1"/>
    <col min="11527" max="11527" width="9.140625" style="69"/>
    <col min="11528" max="11528" width="18.42578125" style="69" bestFit="1" customWidth="1"/>
    <col min="11529" max="11529" width="5.85546875" style="69" customWidth="1"/>
    <col min="11530" max="11530" width="18.42578125" style="69" bestFit="1" customWidth="1"/>
    <col min="11531" max="11531" width="3.5703125" style="69" customWidth="1"/>
    <col min="11532" max="11532" width="18.42578125" style="69" bestFit="1" customWidth="1"/>
    <col min="11533" max="11533" width="6.42578125" style="69" customWidth="1"/>
    <col min="11534" max="11776" width="9.140625" style="69"/>
    <col min="11777" max="11777" width="15" style="69" bestFit="1" customWidth="1"/>
    <col min="11778" max="11778" width="9.140625" style="69"/>
    <col min="11779" max="11779" width="11" style="69" customWidth="1"/>
    <col min="11780" max="11781" width="9.140625" style="69"/>
    <col min="11782" max="11782" width="18.5703125" style="69" customWidth="1"/>
    <col min="11783" max="11783" width="9.140625" style="69"/>
    <col min="11784" max="11784" width="18.42578125" style="69" bestFit="1" customWidth="1"/>
    <col min="11785" max="11785" width="5.85546875" style="69" customWidth="1"/>
    <col min="11786" max="11786" width="18.42578125" style="69" bestFit="1" customWidth="1"/>
    <col min="11787" max="11787" width="3.5703125" style="69" customWidth="1"/>
    <col min="11788" max="11788" width="18.42578125" style="69" bestFit="1" customWidth="1"/>
    <col min="11789" max="11789" width="6.42578125" style="69" customWidth="1"/>
    <col min="11790" max="12032" width="9.140625" style="69"/>
    <col min="12033" max="12033" width="15" style="69" bestFit="1" customWidth="1"/>
    <col min="12034" max="12034" width="9.140625" style="69"/>
    <col min="12035" max="12035" width="11" style="69" customWidth="1"/>
    <col min="12036" max="12037" width="9.140625" style="69"/>
    <col min="12038" max="12038" width="18.5703125" style="69" customWidth="1"/>
    <col min="12039" max="12039" width="9.140625" style="69"/>
    <col min="12040" max="12040" width="18.42578125" style="69" bestFit="1" customWidth="1"/>
    <col min="12041" max="12041" width="5.85546875" style="69" customWidth="1"/>
    <col min="12042" max="12042" width="18.42578125" style="69" bestFit="1" customWidth="1"/>
    <col min="12043" max="12043" width="3.5703125" style="69" customWidth="1"/>
    <col min="12044" max="12044" width="18.42578125" style="69" bestFit="1" customWidth="1"/>
    <col min="12045" max="12045" width="6.42578125" style="69" customWidth="1"/>
    <col min="12046" max="12288" width="9.140625" style="69"/>
    <col min="12289" max="12289" width="15" style="69" bestFit="1" customWidth="1"/>
    <col min="12290" max="12290" width="9.140625" style="69"/>
    <col min="12291" max="12291" width="11" style="69" customWidth="1"/>
    <col min="12292" max="12293" width="9.140625" style="69"/>
    <col min="12294" max="12294" width="18.5703125" style="69" customWidth="1"/>
    <col min="12295" max="12295" width="9.140625" style="69"/>
    <col min="12296" max="12296" width="18.42578125" style="69" bestFit="1" customWidth="1"/>
    <col min="12297" max="12297" width="5.85546875" style="69" customWidth="1"/>
    <col min="12298" max="12298" width="18.42578125" style="69" bestFit="1" customWidth="1"/>
    <col min="12299" max="12299" width="3.5703125" style="69" customWidth="1"/>
    <col min="12300" max="12300" width="18.42578125" style="69" bestFit="1" customWidth="1"/>
    <col min="12301" max="12301" width="6.42578125" style="69" customWidth="1"/>
    <col min="12302" max="12544" width="9.140625" style="69"/>
    <col min="12545" max="12545" width="15" style="69" bestFit="1" customWidth="1"/>
    <col min="12546" max="12546" width="9.140625" style="69"/>
    <col min="12547" max="12547" width="11" style="69" customWidth="1"/>
    <col min="12548" max="12549" width="9.140625" style="69"/>
    <col min="12550" max="12550" width="18.5703125" style="69" customWidth="1"/>
    <col min="12551" max="12551" width="9.140625" style="69"/>
    <col min="12552" max="12552" width="18.42578125" style="69" bestFit="1" customWidth="1"/>
    <col min="12553" max="12553" width="5.85546875" style="69" customWidth="1"/>
    <col min="12554" max="12554" width="18.42578125" style="69" bestFit="1" customWidth="1"/>
    <col min="12555" max="12555" width="3.5703125" style="69" customWidth="1"/>
    <col min="12556" max="12556" width="18.42578125" style="69" bestFit="1" customWidth="1"/>
    <col min="12557" max="12557" width="6.42578125" style="69" customWidth="1"/>
    <col min="12558" max="12800" width="9.140625" style="69"/>
    <col min="12801" max="12801" width="15" style="69" bestFit="1" customWidth="1"/>
    <col min="12802" max="12802" width="9.140625" style="69"/>
    <col min="12803" max="12803" width="11" style="69" customWidth="1"/>
    <col min="12804" max="12805" width="9.140625" style="69"/>
    <col min="12806" max="12806" width="18.5703125" style="69" customWidth="1"/>
    <col min="12807" max="12807" width="9.140625" style="69"/>
    <col min="12808" max="12808" width="18.42578125" style="69" bestFit="1" customWidth="1"/>
    <col min="12809" max="12809" width="5.85546875" style="69" customWidth="1"/>
    <col min="12810" max="12810" width="18.42578125" style="69" bestFit="1" customWidth="1"/>
    <col min="12811" max="12811" width="3.5703125" style="69" customWidth="1"/>
    <col min="12812" max="12812" width="18.42578125" style="69" bestFit="1" customWidth="1"/>
    <col min="12813" max="12813" width="6.42578125" style="69" customWidth="1"/>
    <col min="12814" max="13056" width="9.140625" style="69"/>
    <col min="13057" max="13057" width="15" style="69" bestFit="1" customWidth="1"/>
    <col min="13058" max="13058" width="9.140625" style="69"/>
    <col min="13059" max="13059" width="11" style="69" customWidth="1"/>
    <col min="13060" max="13061" width="9.140625" style="69"/>
    <col min="13062" max="13062" width="18.5703125" style="69" customWidth="1"/>
    <col min="13063" max="13063" width="9.140625" style="69"/>
    <col min="13064" max="13064" width="18.42578125" style="69" bestFit="1" customWidth="1"/>
    <col min="13065" max="13065" width="5.85546875" style="69" customWidth="1"/>
    <col min="13066" max="13066" width="18.42578125" style="69" bestFit="1" customWidth="1"/>
    <col min="13067" max="13067" width="3.5703125" style="69" customWidth="1"/>
    <col min="13068" max="13068" width="18.42578125" style="69" bestFit="1" customWidth="1"/>
    <col min="13069" max="13069" width="6.42578125" style="69" customWidth="1"/>
    <col min="13070" max="13312" width="9.140625" style="69"/>
    <col min="13313" max="13313" width="15" style="69" bestFit="1" customWidth="1"/>
    <col min="13314" max="13314" width="9.140625" style="69"/>
    <col min="13315" max="13315" width="11" style="69" customWidth="1"/>
    <col min="13316" max="13317" width="9.140625" style="69"/>
    <col min="13318" max="13318" width="18.5703125" style="69" customWidth="1"/>
    <col min="13319" max="13319" width="9.140625" style="69"/>
    <col min="13320" max="13320" width="18.42578125" style="69" bestFit="1" customWidth="1"/>
    <col min="13321" max="13321" width="5.85546875" style="69" customWidth="1"/>
    <col min="13322" max="13322" width="18.42578125" style="69" bestFit="1" customWidth="1"/>
    <col min="13323" max="13323" width="3.5703125" style="69" customWidth="1"/>
    <col min="13324" max="13324" width="18.42578125" style="69" bestFit="1" customWidth="1"/>
    <col min="13325" max="13325" width="6.42578125" style="69" customWidth="1"/>
    <col min="13326" max="13568" width="9.140625" style="69"/>
    <col min="13569" max="13569" width="15" style="69" bestFit="1" customWidth="1"/>
    <col min="13570" max="13570" width="9.140625" style="69"/>
    <col min="13571" max="13571" width="11" style="69" customWidth="1"/>
    <col min="13572" max="13573" width="9.140625" style="69"/>
    <col min="13574" max="13574" width="18.5703125" style="69" customWidth="1"/>
    <col min="13575" max="13575" width="9.140625" style="69"/>
    <col min="13576" max="13576" width="18.42578125" style="69" bestFit="1" customWidth="1"/>
    <col min="13577" max="13577" width="5.85546875" style="69" customWidth="1"/>
    <col min="13578" max="13578" width="18.42578125" style="69" bestFit="1" customWidth="1"/>
    <col min="13579" max="13579" width="3.5703125" style="69" customWidth="1"/>
    <col min="13580" max="13580" width="18.42578125" style="69" bestFit="1" customWidth="1"/>
    <col min="13581" max="13581" width="6.42578125" style="69" customWidth="1"/>
    <col min="13582" max="13824" width="9.140625" style="69"/>
    <col min="13825" max="13825" width="15" style="69" bestFit="1" customWidth="1"/>
    <col min="13826" max="13826" width="9.140625" style="69"/>
    <col min="13827" max="13827" width="11" style="69" customWidth="1"/>
    <col min="13828" max="13829" width="9.140625" style="69"/>
    <col min="13830" max="13830" width="18.5703125" style="69" customWidth="1"/>
    <col min="13831" max="13831" width="9.140625" style="69"/>
    <col min="13832" max="13832" width="18.42578125" style="69" bestFit="1" customWidth="1"/>
    <col min="13833" max="13833" width="5.85546875" style="69" customWidth="1"/>
    <col min="13834" max="13834" width="18.42578125" style="69" bestFit="1" customWidth="1"/>
    <col min="13835" max="13835" width="3.5703125" style="69" customWidth="1"/>
    <col min="13836" max="13836" width="18.42578125" style="69" bestFit="1" customWidth="1"/>
    <col min="13837" max="13837" width="6.42578125" style="69" customWidth="1"/>
    <col min="13838" max="14080" width="9.140625" style="69"/>
    <col min="14081" max="14081" width="15" style="69" bestFit="1" customWidth="1"/>
    <col min="14082" max="14082" width="9.140625" style="69"/>
    <col min="14083" max="14083" width="11" style="69" customWidth="1"/>
    <col min="14084" max="14085" width="9.140625" style="69"/>
    <col min="14086" max="14086" width="18.5703125" style="69" customWidth="1"/>
    <col min="14087" max="14087" width="9.140625" style="69"/>
    <col min="14088" max="14088" width="18.42578125" style="69" bestFit="1" customWidth="1"/>
    <col min="14089" max="14089" width="5.85546875" style="69" customWidth="1"/>
    <col min="14090" max="14090" width="18.42578125" style="69" bestFit="1" customWidth="1"/>
    <col min="14091" max="14091" width="3.5703125" style="69" customWidth="1"/>
    <col min="14092" max="14092" width="18.42578125" style="69" bestFit="1" customWidth="1"/>
    <col min="14093" max="14093" width="6.42578125" style="69" customWidth="1"/>
    <col min="14094" max="14336" width="9.140625" style="69"/>
    <col min="14337" max="14337" width="15" style="69" bestFit="1" customWidth="1"/>
    <col min="14338" max="14338" width="9.140625" style="69"/>
    <col min="14339" max="14339" width="11" style="69" customWidth="1"/>
    <col min="14340" max="14341" width="9.140625" style="69"/>
    <col min="14342" max="14342" width="18.5703125" style="69" customWidth="1"/>
    <col min="14343" max="14343" width="9.140625" style="69"/>
    <col min="14344" max="14344" width="18.42578125" style="69" bestFit="1" customWidth="1"/>
    <col min="14345" max="14345" width="5.85546875" style="69" customWidth="1"/>
    <col min="14346" max="14346" width="18.42578125" style="69" bestFit="1" customWidth="1"/>
    <col min="14347" max="14347" width="3.5703125" style="69" customWidth="1"/>
    <col min="14348" max="14348" width="18.42578125" style="69" bestFit="1" customWidth="1"/>
    <col min="14349" max="14349" width="6.42578125" style="69" customWidth="1"/>
    <col min="14350" max="14592" width="9.140625" style="69"/>
    <col min="14593" max="14593" width="15" style="69" bestFit="1" customWidth="1"/>
    <col min="14594" max="14594" width="9.140625" style="69"/>
    <col min="14595" max="14595" width="11" style="69" customWidth="1"/>
    <col min="14596" max="14597" width="9.140625" style="69"/>
    <col min="14598" max="14598" width="18.5703125" style="69" customWidth="1"/>
    <col min="14599" max="14599" width="9.140625" style="69"/>
    <col min="14600" max="14600" width="18.42578125" style="69" bestFit="1" customWidth="1"/>
    <col min="14601" max="14601" width="5.85546875" style="69" customWidth="1"/>
    <col min="14602" max="14602" width="18.42578125" style="69" bestFit="1" customWidth="1"/>
    <col min="14603" max="14603" width="3.5703125" style="69" customWidth="1"/>
    <col min="14604" max="14604" width="18.42578125" style="69" bestFit="1" customWidth="1"/>
    <col min="14605" max="14605" width="6.42578125" style="69" customWidth="1"/>
    <col min="14606" max="14848" width="9.140625" style="69"/>
    <col min="14849" max="14849" width="15" style="69" bestFit="1" customWidth="1"/>
    <col min="14850" max="14850" width="9.140625" style="69"/>
    <col min="14851" max="14851" width="11" style="69" customWidth="1"/>
    <col min="14852" max="14853" width="9.140625" style="69"/>
    <col min="14854" max="14854" width="18.5703125" style="69" customWidth="1"/>
    <col min="14855" max="14855" width="9.140625" style="69"/>
    <col min="14856" max="14856" width="18.42578125" style="69" bestFit="1" customWidth="1"/>
    <col min="14857" max="14857" width="5.85546875" style="69" customWidth="1"/>
    <col min="14858" max="14858" width="18.42578125" style="69" bestFit="1" customWidth="1"/>
    <col min="14859" max="14859" width="3.5703125" style="69" customWidth="1"/>
    <col min="14860" max="14860" width="18.42578125" style="69" bestFit="1" customWidth="1"/>
    <col min="14861" max="14861" width="6.42578125" style="69" customWidth="1"/>
    <col min="14862" max="15104" width="9.140625" style="69"/>
    <col min="15105" max="15105" width="15" style="69" bestFit="1" customWidth="1"/>
    <col min="15106" max="15106" width="9.140625" style="69"/>
    <col min="15107" max="15107" width="11" style="69" customWidth="1"/>
    <col min="15108" max="15109" width="9.140625" style="69"/>
    <col min="15110" max="15110" width="18.5703125" style="69" customWidth="1"/>
    <col min="15111" max="15111" width="9.140625" style="69"/>
    <col min="15112" max="15112" width="18.42578125" style="69" bestFit="1" customWidth="1"/>
    <col min="15113" max="15113" width="5.85546875" style="69" customWidth="1"/>
    <col min="15114" max="15114" width="18.42578125" style="69" bestFit="1" customWidth="1"/>
    <col min="15115" max="15115" width="3.5703125" style="69" customWidth="1"/>
    <col min="15116" max="15116" width="18.42578125" style="69" bestFit="1" customWidth="1"/>
    <col min="15117" max="15117" width="6.42578125" style="69" customWidth="1"/>
    <col min="15118" max="15360" width="9.140625" style="69"/>
    <col min="15361" max="15361" width="15" style="69" bestFit="1" customWidth="1"/>
    <col min="15362" max="15362" width="9.140625" style="69"/>
    <col min="15363" max="15363" width="11" style="69" customWidth="1"/>
    <col min="15364" max="15365" width="9.140625" style="69"/>
    <col min="15366" max="15366" width="18.5703125" style="69" customWidth="1"/>
    <col min="15367" max="15367" width="9.140625" style="69"/>
    <col min="15368" max="15368" width="18.42578125" style="69" bestFit="1" customWidth="1"/>
    <col min="15369" max="15369" width="5.85546875" style="69" customWidth="1"/>
    <col min="15370" max="15370" width="18.42578125" style="69" bestFit="1" customWidth="1"/>
    <col min="15371" max="15371" width="3.5703125" style="69" customWidth="1"/>
    <col min="15372" max="15372" width="18.42578125" style="69" bestFit="1" customWidth="1"/>
    <col min="15373" max="15373" width="6.42578125" style="69" customWidth="1"/>
    <col min="15374" max="15616" width="9.140625" style="69"/>
    <col min="15617" max="15617" width="15" style="69" bestFit="1" customWidth="1"/>
    <col min="15618" max="15618" width="9.140625" style="69"/>
    <col min="15619" max="15619" width="11" style="69" customWidth="1"/>
    <col min="15620" max="15621" width="9.140625" style="69"/>
    <col min="15622" max="15622" width="18.5703125" style="69" customWidth="1"/>
    <col min="15623" max="15623" width="9.140625" style="69"/>
    <col min="15624" max="15624" width="18.42578125" style="69" bestFit="1" customWidth="1"/>
    <col min="15625" max="15625" width="5.85546875" style="69" customWidth="1"/>
    <col min="15626" max="15626" width="18.42578125" style="69" bestFit="1" customWidth="1"/>
    <col min="15627" max="15627" width="3.5703125" style="69" customWidth="1"/>
    <col min="15628" max="15628" width="18.42578125" style="69" bestFit="1" customWidth="1"/>
    <col min="15629" max="15629" width="6.42578125" style="69" customWidth="1"/>
    <col min="15630" max="15872" width="9.140625" style="69"/>
    <col min="15873" max="15873" width="15" style="69" bestFit="1" customWidth="1"/>
    <col min="15874" max="15874" width="9.140625" style="69"/>
    <col min="15875" max="15875" width="11" style="69" customWidth="1"/>
    <col min="15876" max="15877" width="9.140625" style="69"/>
    <col min="15878" max="15878" width="18.5703125" style="69" customWidth="1"/>
    <col min="15879" max="15879" width="9.140625" style="69"/>
    <col min="15880" max="15880" width="18.42578125" style="69" bestFit="1" customWidth="1"/>
    <col min="15881" max="15881" width="5.85546875" style="69" customWidth="1"/>
    <col min="15882" max="15882" width="18.42578125" style="69" bestFit="1" customWidth="1"/>
    <col min="15883" max="15883" width="3.5703125" style="69" customWidth="1"/>
    <col min="15884" max="15884" width="18.42578125" style="69" bestFit="1" customWidth="1"/>
    <col min="15885" max="15885" width="6.42578125" style="69" customWidth="1"/>
    <col min="15886" max="16128" width="9.140625" style="69"/>
    <col min="16129" max="16129" width="15" style="69" bestFit="1" customWidth="1"/>
    <col min="16130" max="16130" width="9.140625" style="69"/>
    <col min="16131" max="16131" width="11" style="69" customWidth="1"/>
    <col min="16132" max="16133" width="9.140625" style="69"/>
    <col min="16134" max="16134" width="18.5703125" style="69" customWidth="1"/>
    <col min="16135" max="16135" width="9.140625" style="69"/>
    <col min="16136" max="16136" width="18.42578125" style="69" bestFit="1" customWidth="1"/>
    <col min="16137" max="16137" width="5.85546875" style="69" customWidth="1"/>
    <col min="16138" max="16138" width="18.42578125" style="69" bestFit="1" customWidth="1"/>
    <col min="16139" max="16139" width="3.5703125" style="69" customWidth="1"/>
    <col min="16140" max="16140" width="18.42578125" style="69" bestFit="1" customWidth="1"/>
    <col min="16141" max="16141" width="6.42578125" style="69" customWidth="1"/>
    <col min="16142" max="16384" width="9.140625" style="69"/>
  </cols>
  <sheetData>
    <row r="1" spans="1:27" s="27" customFormat="1" x14ac:dyDescent="0.2">
      <c r="A1" s="22" t="s">
        <v>233</v>
      </c>
      <c r="B1" s="23" t="s">
        <v>234</v>
      </c>
      <c r="C1" s="24"/>
      <c r="D1" s="23" t="s">
        <v>210</v>
      </c>
      <c r="E1" s="23"/>
      <c r="F1" s="23" t="s">
        <v>211</v>
      </c>
      <c r="G1" s="23"/>
      <c r="H1" s="23" t="s">
        <v>212</v>
      </c>
      <c r="I1" s="25"/>
      <c r="J1" s="23" t="s">
        <v>213</v>
      </c>
      <c r="K1" s="26"/>
      <c r="L1" s="23" t="s">
        <v>214</v>
      </c>
      <c r="M1" s="26"/>
      <c r="N1" s="23" t="s">
        <v>215</v>
      </c>
      <c r="P1" s="23" t="s">
        <v>216</v>
      </c>
      <c r="Q1" s="28"/>
      <c r="R1" s="29"/>
      <c r="S1" s="28"/>
      <c r="T1" s="23"/>
      <c r="U1" s="28"/>
      <c r="V1" s="23"/>
      <c r="W1" s="28"/>
      <c r="X1" s="23"/>
    </row>
    <row r="2" spans="1:27" s="38" customFormat="1" x14ac:dyDescent="0.2">
      <c r="A2" s="30">
        <f>VLOOKUP(DriveSel!E20,C8:Y71,DriveSel!D18)</f>
        <v>0</v>
      </c>
      <c r="B2" s="30" t="e">
        <f>VLOOKUP(#REF!,C8:X70,7)</f>
        <v>#REF!</v>
      </c>
      <c r="C2" s="31" t="s">
        <v>217</v>
      </c>
      <c r="D2" s="32" t="s">
        <v>154</v>
      </c>
      <c r="E2" s="33"/>
      <c r="F2" s="33" t="s">
        <v>156</v>
      </c>
      <c r="G2" s="33"/>
      <c r="H2" s="34" t="s">
        <v>158</v>
      </c>
      <c r="I2" s="35"/>
      <c r="J2" s="36" t="s">
        <v>160</v>
      </c>
      <c r="K2" s="36"/>
      <c r="L2" s="37" t="s">
        <v>161</v>
      </c>
      <c r="M2" s="36"/>
      <c r="N2" s="36" t="s">
        <v>164</v>
      </c>
      <c r="P2" s="36" t="s">
        <v>166</v>
      </c>
      <c r="Q2" s="39"/>
      <c r="R2" s="40"/>
      <c r="S2" s="39"/>
      <c r="T2" s="41"/>
      <c r="U2" s="39"/>
      <c r="V2" s="42"/>
      <c r="W2" s="39"/>
      <c r="X2" s="41"/>
    </row>
    <row r="3" spans="1:27" s="38" customFormat="1" x14ac:dyDescent="0.2">
      <c r="A3" s="43" t="s">
        <v>218</v>
      </c>
      <c r="B3" s="43" t="s">
        <v>218</v>
      </c>
      <c r="C3" s="31"/>
      <c r="D3" s="33"/>
      <c r="E3" s="33"/>
      <c r="F3" s="33"/>
      <c r="G3" s="36"/>
      <c r="H3" s="44"/>
      <c r="I3" s="35"/>
      <c r="J3" s="37"/>
      <c r="K3" s="36"/>
      <c r="L3" s="36"/>
      <c r="M3" s="36"/>
      <c r="N3" s="37"/>
      <c r="O3" s="36"/>
      <c r="P3" s="33"/>
      <c r="Q3" s="39"/>
      <c r="R3" s="40"/>
      <c r="S3" s="39"/>
      <c r="T3" s="42"/>
      <c r="U3" s="39"/>
      <c r="V3" s="41"/>
      <c r="W3" s="39"/>
      <c r="X3" s="42"/>
      <c r="AA3" s="30"/>
    </row>
    <row r="4" spans="1:27" s="53" customFormat="1" ht="11.25" x14ac:dyDescent="0.2">
      <c r="A4" s="45"/>
      <c r="B4" s="46"/>
      <c r="C4" s="47" t="s">
        <v>219</v>
      </c>
      <c r="D4" s="48" t="s">
        <v>220</v>
      </c>
      <c r="E4" s="48"/>
      <c r="F4" s="48" t="s">
        <v>221</v>
      </c>
      <c r="G4" s="46"/>
      <c r="H4" s="49" t="s">
        <v>222</v>
      </c>
      <c r="I4" s="50"/>
      <c r="J4" s="46" t="s">
        <v>223</v>
      </c>
      <c r="K4" s="46"/>
      <c r="L4" s="46" t="s">
        <v>224</v>
      </c>
      <c r="M4" s="46"/>
      <c r="N4" s="46" t="s">
        <v>225</v>
      </c>
      <c r="O4" s="46"/>
      <c r="P4" s="46" t="s">
        <v>226</v>
      </c>
      <c r="Q4" s="51"/>
      <c r="R4" s="116"/>
      <c r="S4" s="51"/>
      <c r="T4" s="51"/>
      <c r="U4" s="51"/>
      <c r="V4" s="52"/>
      <c r="W4" s="51"/>
      <c r="X4" s="51"/>
    </row>
    <row r="5" spans="1:27" x14ac:dyDescent="0.2">
      <c r="A5" s="93" t="str">
        <f>TypeListTemplate!A5</f>
        <v>Motor Power</v>
      </c>
      <c r="B5" s="30" t="str">
        <f>TypeListTemplate!B5</f>
        <v>Motor</v>
      </c>
      <c r="C5" s="125">
        <f>TypeListTemplate!C5</f>
        <v>0</v>
      </c>
      <c r="D5" s="93" t="str">
        <f>TypeListTemplate!D5</f>
        <v>Drive type</v>
      </c>
      <c r="E5" s="93">
        <f>TypeListTemplate!E5</f>
        <v>0</v>
      </c>
      <c r="F5" s="93" t="str">
        <f>TypeListTemplate!F5</f>
        <v>Drive type</v>
      </c>
      <c r="G5" s="93">
        <f>TypeListTemplate!G5</f>
        <v>0</v>
      </c>
      <c r="H5" s="95" t="str">
        <f>TypeListTemplate!H5</f>
        <v>Drive type</v>
      </c>
      <c r="I5" s="93">
        <f>TypeListTemplate!I5</f>
        <v>0</v>
      </c>
      <c r="J5" s="93" t="str">
        <f>TypeListTemplate!J5</f>
        <v>Drive type</v>
      </c>
      <c r="K5" s="93">
        <f>TypeListTemplate!K5</f>
        <v>0</v>
      </c>
      <c r="L5" s="93" t="str">
        <f>TypeListTemplate!L5</f>
        <v>Drive type</v>
      </c>
      <c r="M5" s="93">
        <f>TypeListTemplate!M5</f>
        <v>0</v>
      </c>
      <c r="N5" s="93" t="str">
        <f>TypeListTemplate!N5</f>
        <v>Drive type</v>
      </c>
      <c r="O5" s="93">
        <f>TypeListTemplate!O5</f>
        <v>0</v>
      </c>
      <c r="P5" s="93" t="str">
        <f>TypeListTemplate!P5</f>
        <v>Drive type</v>
      </c>
      <c r="Q5" s="93">
        <f>TypeListTemplate!Q5</f>
        <v>0</v>
      </c>
      <c r="R5" s="93"/>
      <c r="S5" s="93"/>
      <c r="T5" s="93"/>
      <c r="U5" s="93"/>
      <c r="V5" s="93"/>
      <c r="W5" s="93"/>
      <c r="X5" s="93"/>
      <c r="Y5" s="93"/>
    </row>
    <row r="6" spans="1:27" x14ac:dyDescent="0.2">
      <c r="A6" s="93" t="str">
        <f>TypeListTemplate!A6</f>
        <v>Hp</v>
      </c>
      <c r="B6" s="30" t="str">
        <f>TypeListTemplate!B6</f>
        <v>power kW</v>
      </c>
      <c r="C6" s="93"/>
      <c r="D6" s="93"/>
      <c r="E6" s="93"/>
      <c r="F6" s="93"/>
      <c r="G6" s="93"/>
      <c r="H6" s="95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7" s="120" customFormat="1" x14ac:dyDescent="0.2">
      <c r="A7" s="30">
        <f>TypeListTemplate!A7</f>
        <v>0</v>
      </c>
      <c r="B7" s="30" t="str">
        <f>TypeListTemplate!B7</f>
        <v>Column Ordinal -&gt;</v>
      </c>
      <c r="C7" s="126">
        <f>TypeListTemplate!C7</f>
        <v>1</v>
      </c>
      <c r="D7" s="30">
        <f>TypeListTemplate!D7</f>
        <v>2</v>
      </c>
      <c r="E7" s="30">
        <f>TypeListTemplate!E7</f>
        <v>3</v>
      </c>
      <c r="F7" s="30">
        <f>TypeListTemplate!F7</f>
        <v>4</v>
      </c>
      <c r="G7" s="30">
        <f>TypeListTemplate!G7</f>
        <v>5</v>
      </c>
      <c r="H7" s="119">
        <f>TypeListTemplate!H7</f>
        <v>6</v>
      </c>
      <c r="I7" s="30">
        <f>TypeListTemplate!I7</f>
        <v>7</v>
      </c>
      <c r="J7" s="30">
        <f>TypeListTemplate!J7</f>
        <v>8</v>
      </c>
      <c r="K7" s="30">
        <f>TypeListTemplate!K7</f>
        <v>9</v>
      </c>
      <c r="L7" s="30">
        <f>TypeListTemplate!L7</f>
        <v>10</v>
      </c>
      <c r="M7" s="30">
        <f>TypeListTemplate!M7</f>
        <v>11</v>
      </c>
      <c r="N7" s="30">
        <f>TypeListTemplate!N7</f>
        <v>12</v>
      </c>
      <c r="O7" s="30">
        <f>TypeListTemplate!O7</f>
        <v>13</v>
      </c>
      <c r="P7" s="30">
        <f>TypeListTemplate!P7</f>
        <v>14</v>
      </c>
      <c r="Q7" s="30">
        <f>TypeListTemplate!Q7</f>
        <v>15</v>
      </c>
      <c r="R7" s="30"/>
      <c r="S7" s="30"/>
      <c r="T7" s="30"/>
      <c r="U7" s="30"/>
      <c r="V7" s="30"/>
      <c r="W7" s="30"/>
      <c r="X7" s="30"/>
      <c r="Y7" s="30"/>
    </row>
    <row r="8" spans="1:27" x14ac:dyDescent="0.2">
      <c r="A8" s="131">
        <f>TypeListTemplate!A8</f>
        <v>0</v>
      </c>
      <c r="B8" s="30">
        <f>TypeListTemplate!B8</f>
        <v>0</v>
      </c>
      <c r="C8" s="122">
        <f>TypeListTemplate!C8</f>
        <v>0</v>
      </c>
      <c r="D8" s="93"/>
      <c r="E8" s="93"/>
      <c r="F8" s="93"/>
      <c r="G8" s="93"/>
      <c r="H8" s="95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</row>
    <row r="9" spans="1:27" x14ac:dyDescent="0.2">
      <c r="A9" s="131">
        <f>TypeListTemplate!A9</f>
        <v>7.3756202226096287E-2</v>
      </c>
      <c r="B9" s="30">
        <f>TypeListTemplate!B9</f>
        <v>5.5E-2</v>
      </c>
      <c r="C9" s="122">
        <f>TypeListTemplate!C9</f>
        <v>0.01</v>
      </c>
      <c r="D9" s="93"/>
      <c r="E9" s="93"/>
      <c r="F9" s="93"/>
      <c r="G9" s="93"/>
      <c r="H9" s="95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</row>
    <row r="10" spans="1:27" x14ac:dyDescent="0.2">
      <c r="A10" s="131">
        <f>TypeListTemplate!A10</f>
        <v>0.12069196727906664</v>
      </c>
      <c r="B10" s="30">
        <f>TypeListTemplate!B10</f>
        <v>0.09</v>
      </c>
      <c r="C10" s="122">
        <f>TypeListTemplate!C10</f>
        <v>6.5000000000000002E-2</v>
      </c>
      <c r="D10" s="93"/>
      <c r="E10" s="93"/>
      <c r="F10" s="93" t="s">
        <v>286</v>
      </c>
      <c r="G10" s="93"/>
      <c r="H10" s="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</row>
    <row r="11" spans="1:27" x14ac:dyDescent="0.2">
      <c r="A11" s="131">
        <f>TypeListTemplate!A11</f>
        <v>0.16092262303875551</v>
      </c>
      <c r="B11" s="30">
        <f>TypeListTemplate!B11</f>
        <v>0.12</v>
      </c>
      <c r="C11" s="122">
        <f>TypeListTemplate!C11</f>
        <v>9.9999999999999992E-2</v>
      </c>
      <c r="D11" s="93"/>
      <c r="E11" s="93"/>
      <c r="F11" s="93" t="s">
        <v>286</v>
      </c>
      <c r="G11" s="93"/>
      <c r="H11" s="95" t="s">
        <v>287</v>
      </c>
      <c r="I11" s="93"/>
      <c r="J11" s="95" t="s">
        <v>288</v>
      </c>
      <c r="K11" s="93"/>
      <c r="L11" s="95" t="s">
        <v>288</v>
      </c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</row>
    <row r="12" spans="1:27" x14ac:dyDescent="0.2">
      <c r="A12" s="131">
        <f>TypeListTemplate!A12</f>
        <v>0.24138393455813328</v>
      </c>
      <c r="B12" s="30">
        <f>TypeListTemplate!B12</f>
        <v>0.18</v>
      </c>
      <c r="C12" s="122">
        <f>TypeListTemplate!C12</f>
        <v>0.13</v>
      </c>
      <c r="D12" s="93"/>
      <c r="E12" s="93"/>
      <c r="F12" s="93" t="s">
        <v>286</v>
      </c>
      <c r="G12" s="93"/>
      <c r="H12" s="95" t="s">
        <v>287</v>
      </c>
      <c r="I12" s="93"/>
      <c r="J12" s="95" t="s">
        <v>288</v>
      </c>
      <c r="K12" s="93"/>
      <c r="L12" s="95" t="s">
        <v>288</v>
      </c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</row>
    <row r="13" spans="1:27" x14ac:dyDescent="0.2">
      <c r="A13" s="121">
        <f>TypeListTemplate!A13</f>
        <v>0.49617808770282951</v>
      </c>
      <c r="B13" s="30">
        <f>TypeListTemplate!B13</f>
        <v>0.37</v>
      </c>
      <c r="C13" s="122">
        <f>TypeListTemplate!C13</f>
        <v>0.19</v>
      </c>
      <c r="D13" s="93"/>
      <c r="E13" s="93"/>
      <c r="F13" s="93" t="s">
        <v>286</v>
      </c>
      <c r="G13" s="93"/>
      <c r="H13" s="95" t="s">
        <v>287</v>
      </c>
      <c r="I13" s="93"/>
      <c r="J13" s="95" t="s">
        <v>288</v>
      </c>
      <c r="K13" s="93"/>
      <c r="L13" s="95" t="s">
        <v>288</v>
      </c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</row>
    <row r="14" spans="1:27" x14ac:dyDescent="0.2">
      <c r="A14" s="121">
        <f>TypeListTemplate!A14</f>
        <v>0.7375620222609629</v>
      </c>
      <c r="B14" s="30">
        <f>TypeListTemplate!B14</f>
        <v>0.55000000000000004</v>
      </c>
      <c r="C14" s="122">
        <f>TypeListTemplate!C14</f>
        <v>0.38</v>
      </c>
      <c r="D14" s="93"/>
      <c r="E14" s="93"/>
      <c r="F14" s="93" t="s">
        <v>289</v>
      </c>
      <c r="G14" s="93"/>
      <c r="H14" s="95" t="s">
        <v>290</v>
      </c>
      <c r="I14" s="93"/>
      <c r="J14" s="95" t="s">
        <v>291</v>
      </c>
      <c r="K14" s="93"/>
      <c r="L14" s="95" t="s">
        <v>291</v>
      </c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7" x14ac:dyDescent="0.2">
      <c r="A15" s="121">
        <f>TypeListTemplate!A15</f>
        <v>1.0057663939922221</v>
      </c>
      <c r="B15" s="30">
        <f>TypeListTemplate!B15</f>
        <v>0.75</v>
      </c>
      <c r="C15" s="122">
        <f>TypeListTemplate!C15</f>
        <v>0.56000000000000005</v>
      </c>
      <c r="D15" s="93"/>
      <c r="E15" s="93"/>
      <c r="F15" s="93" t="s">
        <v>289</v>
      </c>
      <c r="G15" s="93"/>
      <c r="H15" s="95" t="s">
        <v>292</v>
      </c>
      <c r="I15" s="93"/>
      <c r="J15" s="95" t="s">
        <v>293</v>
      </c>
      <c r="K15" s="93"/>
      <c r="L15" s="95" t="s">
        <v>293</v>
      </c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7" x14ac:dyDescent="0.2">
      <c r="A16" s="121">
        <f>TypeListTemplate!A16</f>
        <v>1.4751240445219258</v>
      </c>
      <c r="B16" s="30">
        <f>TypeListTemplate!B16</f>
        <v>1.1000000000000001</v>
      </c>
      <c r="C16" s="122">
        <f>TypeListTemplate!C16</f>
        <v>0.76</v>
      </c>
      <c r="D16" s="93"/>
      <c r="E16" s="93"/>
      <c r="F16" s="93" t="s">
        <v>294</v>
      </c>
      <c r="G16" s="93"/>
      <c r="H16" s="95" t="s">
        <v>295</v>
      </c>
      <c r="I16" s="93"/>
      <c r="J16" s="95" t="s">
        <v>296</v>
      </c>
      <c r="K16" s="93"/>
      <c r="L16" s="95" t="s">
        <v>296</v>
      </c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x14ac:dyDescent="0.2">
      <c r="A17" s="121">
        <f>TypeListTemplate!A17</f>
        <v>2.0115327879844442</v>
      </c>
      <c r="B17" s="30">
        <f>TypeListTemplate!B17</f>
        <v>1.5</v>
      </c>
      <c r="C17" s="122">
        <f>TypeListTemplate!C17</f>
        <v>1.1100000000000001</v>
      </c>
      <c r="D17" s="93"/>
      <c r="E17" s="93"/>
      <c r="F17" s="93" t="s">
        <v>297</v>
      </c>
      <c r="G17" s="93"/>
      <c r="H17" s="95" t="s">
        <v>298</v>
      </c>
      <c r="I17" s="93"/>
      <c r="J17" s="95" t="s">
        <v>299</v>
      </c>
      <c r="K17" s="93"/>
      <c r="L17" s="95" t="s">
        <v>299</v>
      </c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</row>
    <row r="18" spans="1:25" x14ac:dyDescent="0.2">
      <c r="A18" s="121">
        <f>TypeListTemplate!A18</f>
        <v>2.9502480890438516</v>
      </c>
      <c r="B18" s="30">
        <f>TypeListTemplate!B18</f>
        <v>2.2000000000000002</v>
      </c>
      <c r="C18" s="122">
        <f>TypeListTemplate!C18</f>
        <v>1.51</v>
      </c>
      <c r="D18" s="93"/>
      <c r="E18" s="93"/>
      <c r="F18" s="93" t="s">
        <v>300</v>
      </c>
      <c r="G18" s="93"/>
      <c r="H18" s="95" t="s">
        <v>301</v>
      </c>
      <c r="I18" s="93"/>
      <c r="J18" s="95" t="s">
        <v>302</v>
      </c>
      <c r="K18" s="93"/>
      <c r="L18" s="95" t="s">
        <v>302</v>
      </c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</row>
    <row r="19" spans="1:25" x14ac:dyDescent="0.2">
      <c r="A19" s="121">
        <f>TypeListTemplate!A19</f>
        <v>4.0230655759688885</v>
      </c>
      <c r="B19" s="30">
        <f>TypeListTemplate!B19</f>
        <v>3</v>
      </c>
      <c r="C19" s="122">
        <f>TypeListTemplate!C19</f>
        <v>2.21</v>
      </c>
      <c r="D19" s="93"/>
      <c r="E19" s="93"/>
      <c r="F19" s="93"/>
      <c r="G19" s="93"/>
      <c r="H19" s="95" t="s">
        <v>303</v>
      </c>
      <c r="I19" s="93"/>
      <c r="J19" s="95" t="s">
        <v>304</v>
      </c>
      <c r="K19" s="93"/>
      <c r="L19" s="95" t="s">
        <v>304</v>
      </c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</row>
    <row r="20" spans="1:25" x14ac:dyDescent="0.2">
      <c r="A20" s="123">
        <f>TypeListTemplate!A20</f>
        <v>5</v>
      </c>
      <c r="B20" s="123">
        <f>TypeListTemplate!B20</f>
        <v>3.7285000000000004</v>
      </c>
      <c r="C20" s="122">
        <f>TypeListTemplate!C20</f>
        <v>3.01</v>
      </c>
      <c r="D20" s="93"/>
      <c r="E20" s="93"/>
      <c r="F20" s="93"/>
      <c r="G20" s="93"/>
      <c r="H20" s="95" t="s">
        <v>305</v>
      </c>
      <c r="I20" s="93"/>
      <c r="J20" s="95" t="s">
        <v>306</v>
      </c>
      <c r="K20" s="93"/>
      <c r="L20" s="95" t="s">
        <v>304</v>
      </c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x14ac:dyDescent="0.2">
      <c r="A21" s="121">
        <f>TypeListTemplate!A21</f>
        <v>5.3640874346251843</v>
      </c>
      <c r="B21" s="30">
        <f>TypeListTemplate!B21</f>
        <v>4</v>
      </c>
      <c r="C21" s="124">
        <f>TypeListTemplate!C21</f>
        <v>3.7385000000000002</v>
      </c>
      <c r="D21" s="93"/>
      <c r="E21" s="93"/>
      <c r="F21" s="93"/>
      <c r="G21" s="93"/>
      <c r="H21" s="95" t="s">
        <v>305</v>
      </c>
      <c r="I21" s="93"/>
      <c r="J21" s="95" t="s">
        <v>306</v>
      </c>
      <c r="K21" s="93"/>
      <c r="L21" s="95" t="s">
        <v>306</v>
      </c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x14ac:dyDescent="0.2">
      <c r="A22" s="121">
        <f>TypeListTemplate!A22</f>
        <v>7.3756202226096281</v>
      </c>
      <c r="B22" s="30">
        <f>TypeListTemplate!B22</f>
        <v>5.5</v>
      </c>
      <c r="C22" s="122">
        <f>TypeListTemplate!C22</f>
        <v>4.01</v>
      </c>
      <c r="D22" s="93"/>
      <c r="E22" s="93"/>
      <c r="F22" s="93"/>
      <c r="G22" s="93"/>
      <c r="H22" s="95" t="s">
        <v>307</v>
      </c>
      <c r="I22" s="93"/>
      <c r="J22" s="95" t="s">
        <v>308</v>
      </c>
      <c r="K22" s="93"/>
      <c r="L22" s="95" t="s">
        <v>308</v>
      </c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</row>
    <row r="23" spans="1:25" x14ac:dyDescent="0.2">
      <c r="A23" s="125">
        <f>TypeListTemplate!A23</f>
        <v>10.05766393992222</v>
      </c>
      <c r="B23" s="30">
        <f>TypeListTemplate!B23</f>
        <v>7.5</v>
      </c>
      <c r="C23" s="122">
        <f>TypeListTemplate!C23</f>
        <v>5.51</v>
      </c>
      <c r="D23" s="93"/>
      <c r="E23" s="93"/>
      <c r="F23" s="93"/>
      <c r="G23" s="93"/>
      <c r="H23" s="95" t="s">
        <v>309</v>
      </c>
      <c r="I23" s="93"/>
      <c r="J23" s="95" t="s">
        <v>310</v>
      </c>
      <c r="K23" s="93"/>
      <c r="L23" s="95" t="s">
        <v>310</v>
      </c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5" x14ac:dyDescent="0.2">
      <c r="A24" s="125">
        <f>TypeListTemplate!A24</f>
        <v>14.751240445219256</v>
      </c>
      <c r="B24" s="30">
        <f>TypeListTemplate!B24</f>
        <v>11</v>
      </c>
      <c r="C24" s="122">
        <f>TypeListTemplate!C24</f>
        <v>7.51</v>
      </c>
      <c r="D24" s="93"/>
      <c r="E24" s="93"/>
      <c r="F24" s="93"/>
      <c r="G24" s="93"/>
      <c r="H24" s="95" t="s">
        <v>311</v>
      </c>
      <c r="I24" s="93"/>
      <c r="J24" s="95" t="s">
        <v>312</v>
      </c>
      <c r="K24" s="93"/>
      <c r="L24" s="95" t="s">
        <v>312</v>
      </c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</row>
    <row r="25" spans="1:25" x14ac:dyDescent="0.2">
      <c r="A25" s="125">
        <f>TypeListTemplate!A25</f>
        <v>20.11532787984444</v>
      </c>
      <c r="B25" s="30">
        <f>TypeListTemplate!B25</f>
        <v>15</v>
      </c>
      <c r="C25" s="122">
        <f>TypeListTemplate!C25</f>
        <v>11.01</v>
      </c>
      <c r="D25" s="93"/>
      <c r="E25" s="93"/>
      <c r="F25" s="93"/>
      <c r="G25" s="93"/>
      <c r="H25" s="95"/>
      <c r="I25" s="93"/>
      <c r="J25" s="95" t="s">
        <v>313</v>
      </c>
      <c r="K25" s="93"/>
      <c r="L25" s="95" t="s">
        <v>313</v>
      </c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</row>
    <row r="26" spans="1:25" x14ac:dyDescent="0.2">
      <c r="A26" s="125">
        <f>TypeListTemplate!A26</f>
        <v>24.808904385141478</v>
      </c>
      <c r="B26" s="30">
        <f>TypeListTemplate!B26</f>
        <v>18.5</v>
      </c>
      <c r="C26" s="122">
        <f>TypeListTemplate!C26</f>
        <v>15.01</v>
      </c>
      <c r="D26" s="93"/>
      <c r="E26" s="93"/>
      <c r="F26" s="93"/>
      <c r="G26" s="93"/>
      <c r="H26" s="95"/>
      <c r="I26" s="93"/>
      <c r="J26" s="95" t="s">
        <v>314</v>
      </c>
      <c r="K26" s="93"/>
      <c r="L26" s="95" t="s">
        <v>314</v>
      </c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</row>
    <row r="27" spans="1:25" x14ac:dyDescent="0.2">
      <c r="A27" s="125">
        <f>TypeListTemplate!A27</f>
        <v>29.502480890438513</v>
      </c>
      <c r="B27" s="30">
        <f>TypeListTemplate!B27</f>
        <v>22</v>
      </c>
      <c r="C27" s="122">
        <f>TypeListTemplate!C27</f>
        <v>18.510000000000002</v>
      </c>
      <c r="D27" s="93"/>
      <c r="E27" s="93"/>
      <c r="F27" s="93"/>
      <c r="G27" s="93"/>
      <c r="H27" s="95"/>
      <c r="I27" s="93"/>
      <c r="J27" s="95" t="s">
        <v>315</v>
      </c>
      <c r="K27" s="93"/>
      <c r="L27" s="95" t="s">
        <v>315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</row>
    <row r="28" spans="1:25" x14ac:dyDescent="0.2">
      <c r="A28" s="125">
        <f>TypeListTemplate!A28</f>
        <v>40.230655759688879</v>
      </c>
      <c r="B28" s="30">
        <f>TypeListTemplate!B28</f>
        <v>30</v>
      </c>
      <c r="C28" s="122">
        <f>TypeListTemplate!C28</f>
        <v>22.01</v>
      </c>
      <c r="D28" s="93"/>
      <c r="E28" s="93"/>
      <c r="F28" s="93"/>
      <c r="G28" s="93"/>
      <c r="H28" s="95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</row>
    <row r="29" spans="1:25" x14ac:dyDescent="0.2">
      <c r="A29" s="125">
        <f>TypeListTemplate!A29</f>
        <v>49.617808770282956</v>
      </c>
      <c r="B29" s="30">
        <f>TypeListTemplate!B29</f>
        <v>37</v>
      </c>
      <c r="C29" s="122">
        <f>TypeListTemplate!C29</f>
        <v>30.01</v>
      </c>
      <c r="D29" s="93"/>
      <c r="E29" s="93"/>
      <c r="F29" s="93"/>
      <c r="G29" s="93"/>
      <c r="H29" s="95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</row>
    <row r="30" spans="1:25" x14ac:dyDescent="0.2">
      <c r="A30" s="125">
        <f>TypeListTemplate!A30</f>
        <v>60.345983639533323</v>
      </c>
      <c r="B30" s="30">
        <f>TypeListTemplate!B30</f>
        <v>45</v>
      </c>
      <c r="C30" s="122">
        <f>TypeListTemplate!C30</f>
        <v>37.01</v>
      </c>
      <c r="D30" s="93"/>
      <c r="E30" s="93"/>
      <c r="F30" s="93"/>
      <c r="G30" s="93"/>
      <c r="H30" s="95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1:25" x14ac:dyDescent="0.2">
      <c r="A31" s="125">
        <f>TypeListTemplate!A31</f>
        <v>73.756202226096278</v>
      </c>
      <c r="B31" s="30">
        <f>TypeListTemplate!B31</f>
        <v>55</v>
      </c>
      <c r="C31" s="122">
        <f>TypeListTemplate!C31</f>
        <v>45.01</v>
      </c>
      <c r="D31" s="93"/>
      <c r="E31" s="93"/>
      <c r="F31" s="93"/>
      <c r="G31" s="93"/>
      <c r="H31" s="95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1:25" x14ac:dyDescent="0.2">
      <c r="A32" s="125">
        <f>TypeListTemplate!A32</f>
        <v>100.5766393992222</v>
      </c>
      <c r="B32" s="30">
        <f>TypeListTemplate!B32</f>
        <v>75</v>
      </c>
      <c r="C32" s="122">
        <f>TypeListTemplate!C32</f>
        <v>55.01</v>
      </c>
      <c r="D32" s="93"/>
      <c r="E32" s="93"/>
      <c r="F32" s="93"/>
      <c r="G32" s="93"/>
      <c r="H32" s="95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5" x14ac:dyDescent="0.2">
      <c r="A33" s="125">
        <f>TypeListTemplate!A33</f>
        <v>120.69196727906665</v>
      </c>
      <c r="B33" s="30">
        <f>TypeListTemplate!B33</f>
        <v>90</v>
      </c>
      <c r="C33" s="122">
        <f>TypeListTemplate!C33</f>
        <v>75.010000000000005</v>
      </c>
      <c r="D33" s="93"/>
      <c r="E33" s="93"/>
      <c r="F33" s="93"/>
      <c r="G33" s="93"/>
      <c r="H33" s="95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5" x14ac:dyDescent="0.2">
      <c r="A34" s="125">
        <f>TypeListTemplate!A34</f>
        <v>147.51240445219256</v>
      </c>
      <c r="B34" s="30">
        <f>TypeListTemplate!B34</f>
        <v>110</v>
      </c>
      <c r="C34" s="122">
        <f>TypeListTemplate!C34</f>
        <v>90.01</v>
      </c>
      <c r="D34" s="93"/>
      <c r="E34" s="93"/>
      <c r="F34" s="93"/>
      <c r="G34" s="93"/>
      <c r="H34" s="95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</row>
    <row r="35" spans="1:25" x14ac:dyDescent="0.2">
      <c r="A35" s="125">
        <f>TypeListTemplate!A35</f>
        <v>177.01488534263109</v>
      </c>
      <c r="B35" s="30">
        <f>TypeListTemplate!B35</f>
        <v>132</v>
      </c>
      <c r="C35" s="122">
        <f>TypeListTemplate!C35</f>
        <v>110.01</v>
      </c>
      <c r="D35" s="93"/>
      <c r="E35" s="93"/>
      <c r="F35" s="93"/>
      <c r="G35" s="93"/>
      <c r="H35" s="95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</row>
    <row r="36" spans="1:25" x14ac:dyDescent="0.2">
      <c r="A36" s="126">
        <f>TypeListTemplate!A36</f>
        <v>200</v>
      </c>
      <c r="B36" s="126">
        <f>TypeListTemplate!B36</f>
        <v>149.14000000000001</v>
      </c>
      <c r="C36" s="122">
        <f>TypeListTemplate!C36</f>
        <v>132.01</v>
      </c>
      <c r="D36" s="93"/>
      <c r="E36" s="93"/>
      <c r="F36" s="93"/>
      <c r="G36" s="93"/>
      <c r="H36" s="95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</row>
    <row r="37" spans="1:25" x14ac:dyDescent="0.2">
      <c r="A37" s="125">
        <f>TypeListTemplate!A37</f>
        <v>214.56349738500737</v>
      </c>
      <c r="B37" s="30">
        <f>TypeListTemplate!B37</f>
        <v>160</v>
      </c>
      <c r="C37" s="122">
        <f>TypeListTemplate!C37</f>
        <v>149.15</v>
      </c>
      <c r="D37" s="93"/>
      <c r="E37" s="93"/>
      <c r="F37" s="93"/>
      <c r="G37" s="93"/>
      <c r="H37" s="95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</row>
    <row r="38" spans="1:25" x14ac:dyDescent="0.2">
      <c r="A38" s="126">
        <f>TypeListTemplate!A38</f>
        <v>250</v>
      </c>
      <c r="B38" s="30">
        <f>TypeListTemplate!B38</f>
        <v>186.42500000000001</v>
      </c>
      <c r="C38" s="122">
        <f>TypeListTemplate!C38</f>
        <v>160.01</v>
      </c>
      <c r="D38" s="93"/>
      <c r="E38" s="93"/>
      <c r="F38" s="93"/>
      <c r="G38" s="93"/>
      <c r="H38" s="95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</row>
    <row r="39" spans="1:25" x14ac:dyDescent="0.2">
      <c r="A39" s="125">
        <f>TypeListTemplate!A39</f>
        <v>268.20437173125919</v>
      </c>
      <c r="B39" s="30">
        <f>TypeListTemplate!B39</f>
        <v>200</v>
      </c>
      <c r="C39" s="122">
        <f>TypeListTemplate!C39</f>
        <v>186.435</v>
      </c>
      <c r="D39" s="93"/>
      <c r="E39" s="93"/>
      <c r="F39" s="93"/>
      <c r="G39" s="93"/>
      <c r="H39" s="95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</row>
    <row r="40" spans="1:25" x14ac:dyDescent="0.2">
      <c r="A40" s="126">
        <f>TypeListTemplate!A40</f>
        <v>300</v>
      </c>
      <c r="B40" s="30">
        <f>TypeListTemplate!B40</f>
        <v>223.71</v>
      </c>
      <c r="C40" s="122">
        <f>TypeListTemplate!C40</f>
        <v>200.01</v>
      </c>
      <c r="D40" s="93"/>
      <c r="E40" s="93"/>
      <c r="F40" s="93"/>
      <c r="G40" s="93"/>
      <c r="H40" s="95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</row>
    <row r="41" spans="1:25" x14ac:dyDescent="0.2">
      <c r="A41" s="125">
        <f>TypeListTemplate!A41</f>
        <v>335.255464664074</v>
      </c>
      <c r="B41" s="30">
        <f>TypeListTemplate!B41</f>
        <v>250</v>
      </c>
      <c r="C41" s="122">
        <f>TypeListTemplate!C41</f>
        <v>223.72</v>
      </c>
      <c r="D41" s="93"/>
      <c r="E41" s="93"/>
      <c r="F41" s="93"/>
      <c r="G41" s="93"/>
      <c r="H41" s="95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</row>
    <row r="42" spans="1:25" x14ac:dyDescent="0.2">
      <c r="A42" s="125">
        <f>TypeListTemplate!A42</f>
        <v>400</v>
      </c>
      <c r="B42" s="30">
        <f>TypeListTemplate!B42</f>
        <v>298.28000000000003</v>
      </c>
      <c r="C42" s="122">
        <f>TypeListTemplate!C42</f>
        <v>250.01</v>
      </c>
      <c r="D42" s="93"/>
      <c r="E42" s="93"/>
      <c r="F42" s="93"/>
      <c r="G42" s="93"/>
      <c r="H42" s="95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</row>
    <row r="43" spans="1:25" x14ac:dyDescent="0.2">
      <c r="A43" s="125">
        <f>TypeListTemplate!A43</f>
        <v>422.42188547673328</v>
      </c>
      <c r="B43" s="30">
        <f>TypeListTemplate!B43</f>
        <v>315</v>
      </c>
      <c r="C43" s="122">
        <f>TypeListTemplate!C43</f>
        <v>298.29000000000002</v>
      </c>
      <c r="D43" s="93"/>
      <c r="E43" s="93"/>
      <c r="F43" s="93"/>
      <c r="G43" s="93"/>
      <c r="H43" s="95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</row>
    <row r="44" spans="1:25" x14ac:dyDescent="0.2">
      <c r="A44" s="125">
        <f>TypeListTemplate!A44</f>
        <v>476.06275982298507</v>
      </c>
      <c r="B44" s="30">
        <f>TypeListTemplate!B44</f>
        <v>355</v>
      </c>
      <c r="C44" s="122">
        <f>TypeListTemplate!C44</f>
        <v>315.01</v>
      </c>
      <c r="D44" s="93"/>
      <c r="E44" s="93"/>
      <c r="F44" s="93"/>
      <c r="G44" s="93"/>
      <c r="H44" s="95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</row>
    <row r="45" spans="1:25" x14ac:dyDescent="0.2">
      <c r="A45" s="125">
        <f>TypeListTemplate!A45</f>
        <v>536.40874346251837</v>
      </c>
      <c r="B45" s="30">
        <f>TypeListTemplate!B45</f>
        <v>400</v>
      </c>
      <c r="C45" s="122">
        <f>TypeListTemplate!C45</f>
        <v>355.01</v>
      </c>
      <c r="D45" s="93"/>
      <c r="E45" s="93"/>
      <c r="F45" s="93"/>
      <c r="G45" s="93"/>
      <c r="H45" s="95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</row>
    <row r="46" spans="1:25" x14ac:dyDescent="0.2">
      <c r="A46" s="125">
        <f>TypeListTemplate!A46</f>
        <v>603.45983639533324</v>
      </c>
      <c r="B46" s="30">
        <f>TypeListTemplate!B46</f>
        <v>450</v>
      </c>
      <c r="C46" s="122">
        <f>TypeListTemplate!C46</f>
        <v>400.01</v>
      </c>
      <c r="D46" s="93"/>
      <c r="E46" s="93"/>
      <c r="F46" s="93"/>
      <c r="G46" s="93"/>
      <c r="H46" s="95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</row>
    <row r="47" spans="1:25" x14ac:dyDescent="0.2">
      <c r="A47" s="125">
        <f>TypeListTemplate!A47</f>
        <v>670.51092932814799</v>
      </c>
      <c r="B47" s="30">
        <f>TypeListTemplate!B47</f>
        <v>500</v>
      </c>
      <c r="C47" s="122">
        <f>TypeListTemplate!C47</f>
        <v>450.01</v>
      </c>
      <c r="D47" s="93"/>
      <c r="E47" s="93"/>
      <c r="F47" s="93"/>
      <c r="G47" s="93"/>
      <c r="H47" s="95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</row>
    <row r="48" spans="1:25" x14ac:dyDescent="0.2">
      <c r="A48" s="125">
        <f>TypeListTemplate!A48</f>
        <v>750.97224084752577</v>
      </c>
      <c r="B48" s="30">
        <f>TypeListTemplate!B48</f>
        <v>560</v>
      </c>
      <c r="C48" s="122">
        <f>TypeListTemplate!C48</f>
        <v>500.01</v>
      </c>
      <c r="D48" s="93"/>
      <c r="E48" s="93"/>
      <c r="F48" s="93"/>
      <c r="G48" s="93"/>
      <c r="H48" s="95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</row>
    <row r="49" spans="1:25" x14ac:dyDescent="0.2">
      <c r="A49" s="125">
        <f>TypeListTemplate!A49</f>
        <v>844.84377095346656</v>
      </c>
      <c r="B49" s="30">
        <f>TypeListTemplate!B49</f>
        <v>630</v>
      </c>
      <c r="C49" s="122">
        <f>TypeListTemplate!C49</f>
        <v>560.01</v>
      </c>
      <c r="D49" s="93"/>
      <c r="E49" s="93"/>
      <c r="F49" s="93"/>
      <c r="G49" s="93"/>
      <c r="H49" s="95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</row>
    <row r="50" spans="1:25" x14ac:dyDescent="0.2">
      <c r="A50" s="125">
        <f>TypeListTemplate!A50</f>
        <v>952.12551964597014</v>
      </c>
      <c r="B50" s="30">
        <f>TypeListTemplate!B50</f>
        <v>710</v>
      </c>
      <c r="C50" s="122">
        <f>TypeListTemplate!C50</f>
        <v>630.01</v>
      </c>
      <c r="D50" s="93"/>
      <c r="E50" s="93"/>
      <c r="F50" s="93"/>
      <c r="G50" s="93"/>
      <c r="H50" s="95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</row>
    <row r="51" spans="1:25" x14ac:dyDescent="0.2">
      <c r="A51" s="125">
        <f>TypeListTemplate!A51</f>
        <v>1072.8174869250367</v>
      </c>
      <c r="B51" s="30">
        <f>TypeListTemplate!B51</f>
        <v>800</v>
      </c>
      <c r="C51" s="122">
        <f>TypeListTemplate!C51</f>
        <v>710.01</v>
      </c>
      <c r="D51" s="93"/>
      <c r="E51" s="93"/>
      <c r="F51" s="93"/>
      <c r="G51" s="93"/>
      <c r="H51" s="95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</row>
    <row r="52" spans="1:25" x14ac:dyDescent="0.2">
      <c r="A52" s="125">
        <f>TypeListTemplate!A52</f>
        <v>1206.9196727906665</v>
      </c>
      <c r="B52" s="30">
        <f>TypeListTemplate!B52</f>
        <v>900</v>
      </c>
      <c r="C52" s="122">
        <f>TypeListTemplate!C52</f>
        <v>800.01</v>
      </c>
      <c r="D52" s="93"/>
      <c r="E52" s="93"/>
      <c r="F52" s="93"/>
      <c r="G52" s="93"/>
      <c r="H52" s="95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</row>
    <row r="53" spans="1:25" x14ac:dyDescent="0.2">
      <c r="A53" s="125">
        <f>TypeListTemplate!A53</f>
        <v>1341.021858656296</v>
      </c>
      <c r="B53" s="30">
        <f>TypeListTemplate!B53</f>
        <v>1000</v>
      </c>
      <c r="C53" s="122">
        <f>TypeListTemplate!C53</f>
        <v>900.01</v>
      </c>
      <c r="D53" s="93"/>
      <c r="E53" s="93"/>
      <c r="F53" s="93"/>
      <c r="G53" s="93"/>
      <c r="H53" s="95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</row>
    <row r="54" spans="1:25" x14ac:dyDescent="0.2">
      <c r="A54" s="125">
        <f>TypeListTemplate!A54</f>
        <v>1501.9444816950515</v>
      </c>
      <c r="B54" s="30">
        <f>TypeListTemplate!B54</f>
        <v>1120</v>
      </c>
      <c r="C54" s="122">
        <f>TypeListTemplate!C54</f>
        <v>1000.01</v>
      </c>
      <c r="D54" s="93"/>
      <c r="E54" s="93"/>
      <c r="F54" s="93"/>
      <c r="G54" s="93"/>
      <c r="H54" s="95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</row>
    <row r="55" spans="1:25" x14ac:dyDescent="0.2">
      <c r="A55" s="125">
        <f>TypeListTemplate!A55</f>
        <v>1676.27732332037</v>
      </c>
      <c r="B55" s="30">
        <f>TypeListTemplate!B55</f>
        <v>1250</v>
      </c>
      <c r="C55" s="122">
        <f>TypeListTemplate!C55</f>
        <v>1120.01</v>
      </c>
      <c r="D55" s="93"/>
      <c r="E55" s="93"/>
      <c r="F55" s="93"/>
      <c r="G55" s="93"/>
      <c r="H55" s="95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</row>
    <row r="56" spans="1:25" x14ac:dyDescent="0.2">
      <c r="A56" s="125">
        <f>TypeListTemplate!A56</f>
        <v>1877.4306021188145</v>
      </c>
      <c r="B56" s="30">
        <f>TypeListTemplate!B56</f>
        <v>1400</v>
      </c>
      <c r="C56" s="122">
        <f>TypeListTemplate!C56</f>
        <v>1250.01</v>
      </c>
      <c r="D56" s="93"/>
      <c r="E56" s="93"/>
      <c r="F56" s="93"/>
      <c r="G56" s="93"/>
      <c r="H56" s="95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</row>
    <row r="57" spans="1:25" x14ac:dyDescent="0.2">
      <c r="A57" s="125">
        <f>TypeListTemplate!A57</f>
        <v>2145.6349738500735</v>
      </c>
      <c r="B57" s="30">
        <f>TypeListTemplate!B57</f>
        <v>1600</v>
      </c>
      <c r="C57" s="122">
        <f>TypeListTemplate!C57</f>
        <v>1400.01</v>
      </c>
      <c r="D57" s="93"/>
      <c r="E57" s="93"/>
      <c r="F57" s="93"/>
      <c r="G57" s="93"/>
      <c r="H57" s="95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</row>
    <row r="58" spans="1:25" x14ac:dyDescent="0.2">
      <c r="A58" s="125">
        <f>TypeListTemplate!A58</f>
        <v>2346.7882526485182</v>
      </c>
      <c r="B58" s="30">
        <f>TypeListTemplate!B58</f>
        <v>1750</v>
      </c>
      <c r="C58" s="122">
        <f>TypeListTemplate!C58</f>
        <v>1600.01</v>
      </c>
      <c r="D58" s="93"/>
      <c r="E58" s="93"/>
      <c r="F58" s="93"/>
      <c r="G58" s="93"/>
      <c r="H58" s="95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</row>
    <row r="59" spans="1:25" x14ac:dyDescent="0.2">
      <c r="A59" s="125">
        <f>TypeListTemplate!A59</f>
        <v>2413.839345581333</v>
      </c>
      <c r="B59" s="30">
        <f>TypeListTemplate!B59</f>
        <v>1800</v>
      </c>
      <c r="C59" s="122">
        <f>TypeListTemplate!C59</f>
        <v>1750.01</v>
      </c>
      <c r="D59" s="93"/>
      <c r="E59" s="93"/>
      <c r="F59" s="93"/>
      <c r="G59" s="93"/>
      <c r="H59" s="95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</row>
    <row r="60" spans="1:25" x14ac:dyDescent="0.2">
      <c r="A60" s="125">
        <f>TypeListTemplate!A60</f>
        <v>2682.043717312592</v>
      </c>
      <c r="B60" s="30">
        <f>TypeListTemplate!B60</f>
        <v>2000</v>
      </c>
      <c r="C60" s="122">
        <f>TypeListTemplate!C60</f>
        <v>1800.01</v>
      </c>
      <c r="D60" s="93"/>
      <c r="E60" s="93"/>
      <c r="F60" s="93"/>
      <c r="G60" s="93"/>
      <c r="H60" s="95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</row>
    <row r="61" spans="1:25" x14ac:dyDescent="0.2">
      <c r="A61" s="125">
        <f>TypeListTemplate!A61</f>
        <v>2950.2480890438515</v>
      </c>
      <c r="B61" s="30">
        <f>TypeListTemplate!B61</f>
        <v>2200</v>
      </c>
      <c r="C61" s="122">
        <f>TypeListTemplate!C61</f>
        <v>2000.01</v>
      </c>
      <c r="D61" s="93"/>
      <c r="E61" s="93"/>
      <c r="F61" s="93"/>
      <c r="G61" s="93"/>
      <c r="H61" s="95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</row>
    <row r="62" spans="1:25" x14ac:dyDescent="0.2">
      <c r="A62" s="125">
        <f>TypeListTemplate!A62</f>
        <v>3017.2991819766662</v>
      </c>
      <c r="B62" s="30">
        <f>TypeListTemplate!B62</f>
        <v>2250</v>
      </c>
      <c r="C62" s="122">
        <f>TypeListTemplate!C62</f>
        <v>2200.0100000000002</v>
      </c>
      <c r="D62" s="93"/>
      <c r="E62" s="93"/>
      <c r="F62" s="93"/>
      <c r="G62" s="93"/>
      <c r="H62" s="95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</row>
    <row r="63" spans="1:25" x14ac:dyDescent="0.2">
      <c r="A63" s="125">
        <f>TypeListTemplate!A63</f>
        <v>3084.350274909481</v>
      </c>
      <c r="B63" s="30">
        <f>TypeListTemplate!B63</f>
        <v>2300</v>
      </c>
      <c r="C63" s="122">
        <f>TypeListTemplate!C63</f>
        <v>2250.0100000000002</v>
      </c>
      <c r="D63" s="93"/>
      <c r="E63" s="93"/>
      <c r="F63" s="93"/>
      <c r="G63" s="93"/>
      <c r="H63" s="95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</row>
    <row r="64" spans="1:25" x14ac:dyDescent="0.2">
      <c r="A64" s="125">
        <f>TypeListTemplate!A64</f>
        <v>3352.55464664074</v>
      </c>
      <c r="B64" s="30">
        <f>TypeListTemplate!B64</f>
        <v>2500</v>
      </c>
      <c r="C64" s="122">
        <f>TypeListTemplate!C64</f>
        <v>2300.0100000000002</v>
      </c>
      <c r="D64" s="93"/>
      <c r="E64" s="93"/>
      <c r="F64" s="93"/>
      <c r="G64" s="93"/>
      <c r="H64" s="95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</row>
    <row r="65" spans="1:25" x14ac:dyDescent="0.2">
      <c r="A65" s="125">
        <f>TypeListTemplate!A65</f>
        <v>3754.861204237629</v>
      </c>
      <c r="B65" s="30">
        <f>TypeListTemplate!B65</f>
        <v>2800</v>
      </c>
      <c r="C65" s="122">
        <f>TypeListTemplate!C65</f>
        <v>2500.0100000000002</v>
      </c>
      <c r="D65" s="93"/>
      <c r="E65" s="93"/>
      <c r="F65" s="93"/>
      <c r="G65" s="93"/>
      <c r="H65" s="95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</row>
    <row r="66" spans="1:25" x14ac:dyDescent="0.2">
      <c r="A66" s="125">
        <f>TypeListTemplate!A66</f>
        <v>4224.2188547673322</v>
      </c>
      <c r="B66" s="30">
        <f>TypeListTemplate!B66</f>
        <v>3150</v>
      </c>
      <c r="C66" s="122">
        <f>TypeListTemplate!C66</f>
        <v>2800.01</v>
      </c>
      <c r="D66" s="93"/>
      <c r="E66" s="93"/>
      <c r="F66" s="93"/>
      <c r="G66" s="93"/>
      <c r="H66" s="95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</row>
    <row r="67" spans="1:25" x14ac:dyDescent="0.2">
      <c r="A67" s="125">
        <f>TypeListTemplate!A67</f>
        <v>4760.6275982298512</v>
      </c>
      <c r="B67" s="30">
        <f>TypeListTemplate!B67</f>
        <v>3550</v>
      </c>
      <c r="C67" s="122">
        <f>TypeListTemplate!C67</f>
        <v>3150.01</v>
      </c>
      <c r="D67" s="93"/>
      <c r="E67" s="93"/>
      <c r="F67" s="93"/>
      <c r="G67" s="93"/>
      <c r="H67" s="95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</row>
    <row r="68" spans="1:25" x14ac:dyDescent="0.2">
      <c r="A68" s="125">
        <f>TypeListTemplate!A68</f>
        <v>5364.087434625184</v>
      </c>
      <c r="B68" s="30">
        <f>TypeListTemplate!B68</f>
        <v>4000</v>
      </c>
      <c r="C68" s="122">
        <f>TypeListTemplate!C68</f>
        <v>3550.01</v>
      </c>
      <c r="D68" s="93"/>
      <c r="E68" s="93"/>
      <c r="F68" s="93"/>
      <c r="G68" s="93"/>
      <c r="H68" s="95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</row>
    <row r="69" spans="1:25" x14ac:dyDescent="0.2">
      <c r="A69" s="125">
        <f>TypeListTemplate!A69</f>
        <v>6034.5983639533324</v>
      </c>
      <c r="B69" s="30">
        <f>TypeListTemplate!B69</f>
        <v>4500</v>
      </c>
      <c r="C69" s="122">
        <f>TypeListTemplate!C69</f>
        <v>4000.01</v>
      </c>
      <c r="D69" s="93"/>
      <c r="E69" s="93"/>
      <c r="F69" s="93"/>
      <c r="G69" s="93"/>
      <c r="H69" s="95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</row>
    <row r="70" spans="1:25" x14ac:dyDescent="0.2">
      <c r="A70" s="125">
        <f>TypeListTemplate!A70</f>
        <v>6705.1092932814799</v>
      </c>
      <c r="B70" s="30">
        <f>TypeListTemplate!B70</f>
        <v>5000</v>
      </c>
      <c r="C70" s="122">
        <f>TypeListTemplate!C70</f>
        <v>4500.01</v>
      </c>
      <c r="D70" s="93"/>
      <c r="E70" s="93"/>
      <c r="F70" s="93"/>
      <c r="G70" s="93"/>
      <c r="H70" s="95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</row>
    <row r="71" spans="1:25" x14ac:dyDescent="0.2">
      <c r="A71" s="121">
        <f>TypeListTemplate!A71</f>
        <v>0</v>
      </c>
      <c r="B71" s="30">
        <f>TypeListTemplate!B71</f>
        <v>999999999</v>
      </c>
      <c r="C71" s="122">
        <f>TypeListTemplate!C71</f>
        <v>5000.01</v>
      </c>
      <c r="D71" s="93"/>
      <c r="E71" s="93"/>
      <c r="F71" s="93"/>
      <c r="G71" s="93"/>
      <c r="H71" s="95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</row>
    <row r="72" spans="1:25" x14ac:dyDescent="0.2">
      <c r="A72" s="93">
        <f>TypeListTemplate!A72</f>
        <v>0</v>
      </c>
      <c r="B72" s="30">
        <f>TypeListTemplate!B72</f>
        <v>0</v>
      </c>
      <c r="C72" s="122">
        <f>TypeListTemplate!C72</f>
        <v>0</v>
      </c>
      <c r="D72" s="93"/>
      <c r="E72" s="93"/>
      <c r="F72" s="93"/>
      <c r="G72" s="93"/>
      <c r="H72" s="95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</row>
    <row r="73" spans="1:25" x14ac:dyDescent="0.2">
      <c r="A73" s="93">
        <f>TypeListTemplate!A73</f>
        <v>0</v>
      </c>
      <c r="B73" s="30">
        <f>TypeListTemplate!B73</f>
        <v>0</v>
      </c>
      <c r="C73" s="122">
        <f>TypeListTemplate!C73</f>
        <v>0</v>
      </c>
      <c r="D73" s="93" t="str">
        <f>TypeListTemplate!D73</f>
        <v>Drive type</v>
      </c>
      <c r="E73" s="93">
        <f>TypeListTemplate!E73</f>
        <v>0</v>
      </c>
      <c r="F73" s="93" t="str">
        <f>TypeListTemplate!F73</f>
        <v>Drive type</v>
      </c>
      <c r="G73" s="93">
        <f>TypeListTemplate!G73</f>
        <v>0</v>
      </c>
      <c r="H73" s="95" t="str">
        <f>TypeListTemplate!H73</f>
        <v>Drive type</v>
      </c>
      <c r="I73" s="93">
        <f>TypeListTemplate!I73</f>
        <v>0</v>
      </c>
      <c r="J73" s="93" t="str">
        <f>TypeListTemplate!J73</f>
        <v>Drive type</v>
      </c>
      <c r="K73" s="93">
        <f>TypeListTemplate!K73</f>
        <v>0</v>
      </c>
      <c r="L73" s="93" t="str">
        <f>TypeListTemplate!L73</f>
        <v>Drive type</v>
      </c>
      <c r="M73" s="93">
        <f>TypeListTemplate!M73</f>
        <v>0</v>
      </c>
      <c r="N73" s="93" t="str">
        <f>TypeListTemplate!N73</f>
        <v>Drive type</v>
      </c>
      <c r="O73" s="93">
        <f>TypeListTemplate!O73</f>
        <v>0</v>
      </c>
      <c r="P73" s="93" t="str">
        <f>TypeListTemplate!P73</f>
        <v>Drive type</v>
      </c>
      <c r="Q73" s="93">
        <f>TypeListTemplate!Q73</f>
        <v>0</v>
      </c>
      <c r="R73" s="93"/>
      <c r="S73" s="93"/>
      <c r="T73" s="93"/>
      <c r="U73" s="93"/>
      <c r="V73" s="93"/>
      <c r="W73" s="93"/>
      <c r="X73" s="93"/>
      <c r="Y73" s="93"/>
    </row>
    <row r="74" spans="1:25" x14ac:dyDescent="0.2">
      <c r="A74" s="93">
        <f>TypeListTemplate!A74</f>
        <v>0</v>
      </c>
      <c r="B74" s="30">
        <f>TypeListTemplate!B74</f>
        <v>0</v>
      </c>
      <c r="C74" s="125">
        <f>TypeListTemplate!C74</f>
        <v>0</v>
      </c>
      <c r="D74" s="93" t="str">
        <f>TypeListTemplate!D74</f>
        <v xml:space="preserve"> 115 V (1-ph)</v>
      </c>
      <c r="E74" s="93">
        <f>TypeListTemplate!E74</f>
        <v>0</v>
      </c>
      <c r="F74" s="93" t="str">
        <f>TypeListTemplate!F74</f>
        <v xml:space="preserve"> 230 V (1-ph)</v>
      </c>
      <c r="G74" s="93">
        <f>TypeListTemplate!G74</f>
        <v>0</v>
      </c>
      <c r="H74" s="95" t="str">
        <f>TypeListTemplate!H74</f>
        <v xml:space="preserve"> 230 V (3-ph)</v>
      </c>
      <c r="I74" s="93">
        <f>TypeListTemplate!I74</f>
        <v>0</v>
      </c>
      <c r="J74" s="93" t="str">
        <f>TypeListTemplate!J74</f>
        <v xml:space="preserve"> 400 V</v>
      </c>
      <c r="K74" s="93">
        <f>TypeListTemplate!K74</f>
        <v>0</v>
      </c>
      <c r="L74" s="93" t="str">
        <f>TypeListTemplate!L74</f>
        <v xml:space="preserve"> 460 V</v>
      </c>
      <c r="M74" s="93">
        <f>TypeListTemplate!M74</f>
        <v>0</v>
      </c>
      <c r="N74" s="93" t="str">
        <f>TypeListTemplate!N74</f>
        <v xml:space="preserve"> 500 V</v>
      </c>
      <c r="O74" s="93">
        <f>TypeListTemplate!O74</f>
        <v>0</v>
      </c>
      <c r="P74" s="93" t="str">
        <f>TypeListTemplate!P74</f>
        <v xml:space="preserve"> 690 V</v>
      </c>
      <c r="Q74" s="93">
        <f>TypeListTemplate!Q74</f>
        <v>0</v>
      </c>
      <c r="R74" s="93"/>
      <c r="S74" s="93"/>
      <c r="T74" s="93"/>
      <c r="U74" s="93"/>
      <c r="V74" s="93"/>
      <c r="W74" s="93"/>
      <c r="X74" s="93"/>
      <c r="Y74" s="93"/>
    </row>
    <row r="75" spans="1:25" x14ac:dyDescent="0.2">
      <c r="A75" s="93">
        <f>TypeListTemplate!A75</f>
        <v>0</v>
      </c>
      <c r="B75" s="30">
        <f>TypeListTemplate!B75</f>
        <v>0</v>
      </c>
      <c r="C75" s="125">
        <f>TypeListTemplate!C75</f>
        <v>0</v>
      </c>
      <c r="D75" s="93">
        <f>TypeListTemplate!D75</f>
        <v>0</v>
      </c>
      <c r="E75" s="93">
        <f>TypeListTemplate!E75</f>
        <v>0</v>
      </c>
      <c r="F75" s="93">
        <f>TypeListTemplate!F75</f>
        <v>0</v>
      </c>
      <c r="G75" s="93">
        <f>TypeListTemplate!G75</f>
        <v>0</v>
      </c>
      <c r="H75" s="95">
        <f>TypeListTemplate!H75</f>
        <v>0</v>
      </c>
      <c r="I75" s="93">
        <f>TypeListTemplate!I75</f>
        <v>0</v>
      </c>
      <c r="J75" s="93">
        <f>TypeListTemplate!J75</f>
        <v>0</v>
      </c>
      <c r="K75" s="93">
        <f>TypeListTemplate!K75</f>
        <v>0</v>
      </c>
      <c r="L75" s="93">
        <f>TypeListTemplate!L75</f>
        <v>0</v>
      </c>
      <c r="M75" s="93">
        <f>TypeListTemplate!M75</f>
        <v>0</v>
      </c>
      <c r="N75" s="93">
        <f>TypeListTemplate!N75</f>
        <v>0</v>
      </c>
      <c r="O75" s="93">
        <f>TypeListTemplate!O75</f>
        <v>0</v>
      </c>
      <c r="P75" s="93">
        <f>TypeListTemplate!P75</f>
        <v>0</v>
      </c>
      <c r="Q75" s="93">
        <f>TypeListTemplate!Q75</f>
        <v>0</v>
      </c>
      <c r="R75" s="93"/>
      <c r="S75" s="93"/>
      <c r="T75" s="93"/>
      <c r="U75" s="93"/>
      <c r="V75" s="93"/>
      <c r="W75" s="93"/>
      <c r="X75" s="93"/>
      <c r="Y75" s="93"/>
    </row>
    <row r="76" spans="1:25" x14ac:dyDescent="0.2">
      <c r="A76" s="93">
        <f>TypeListTemplate!A76</f>
        <v>0</v>
      </c>
      <c r="B76" s="30">
        <f>TypeListTemplate!B76</f>
        <v>0</v>
      </c>
      <c r="C76" s="125">
        <f>TypeListTemplate!C76</f>
        <v>0</v>
      </c>
      <c r="D76" s="93">
        <f>TypeListTemplate!D76</f>
        <v>0</v>
      </c>
      <c r="E76" s="93">
        <f>TypeListTemplate!E76</f>
        <v>0</v>
      </c>
      <c r="F76" s="93">
        <f>TypeListTemplate!F76</f>
        <v>0</v>
      </c>
      <c r="G76" s="93">
        <f>TypeListTemplate!G76</f>
        <v>0</v>
      </c>
      <c r="H76" s="95">
        <f>TypeListTemplate!H76</f>
        <v>0</v>
      </c>
      <c r="I76" s="93">
        <f>TypeListTemplate!I76</f>
        <v>0</v>
      </c>
      <c r="J76" s="93">
        <f>TypeListTemplate!J76</f>
        <v>0</v>
      </c>
      <c r="K76" s="93">
        <f>TypeListTemplate!K76</f>
        <v>0</v>
      </c>
      <c r="L76" s="93">
        <f>TypeListTemplate!L76</f>
        <v>0</v>
      </c>
      <c r="M76" s="93">
        <f>TypeListTemplate!M76</f>
        <v>0</v>
      </c>
      <c r="N76" s="93">
        <f>TypeListTemplate!N76</f>
        <v>0</v>
      </c>
      <c r="O76" s="93">
        <f>TypeListTemplate!O76</f>
        <v>0</v>
      </c>
      <c r="P76" s="93">
        <f>TypeListTemplate!P76</f>
        <v>0</v>
      </c>
      <c r="Q76" s="93">
        <f>TypeListTemplate!Q76</f>
        <v>0</v>
      </c>
      <c r="R76" s="93"/>
      <c r="S76" s="93"/>
      <c r="T76" s="93"/>
      <c r="U76" s="93"/>
      <c r="V76" s="93"/>
      <c r="W76" s="93"/>
      <c r="X76" s="93"/>
      <c r="Y76" s="93"/>
    </row>
    <row r="77" spans="1:25" x14ac:dyDescent="0.2">
      <c r="A77" s="93">
        <f>TypeListTemplate!A77</f>
        <v>0</v>
      </c>
      <c r="B77" s="30">
        <f>TypeListTemplate!B77</f>
        <v>0</v>
      </c>
      <c r="C77" s="125">
        <f>TypeListTemplate!C77</f>
        <v>0</v>
      </c>
      <c r="D77" s="93">
        <f>TypeListTemplate!D77</f>
        <v>0</v>
      </c>
      <c r="E77" s="93">
        <f>TypeListTemplate!E77</f>
        <v>0</v>
      </c>
      <c r="F77" s="93">
        <f>TypeListTemplate!F77</f>
        <v>0</v>
      </c>
      <c r="G77" s="93">
        <f>TypeListTemplate!G77</f>
        <v>0</v>
      </c>
      <c r="H77" s="95">
        <f>TypeListTemplate!H77</f>
        <v>0</v>
      </c>
      <c r="I77" s="93">
        <f>TypeListTemplate!I77</f>
        <v>0</v>
      </c>
      <c r="J77" s="93">
        <f>TypeListTemplate!J77</f>
        <v>0</v>
      </c>
      <c r="K77" s="93">
        <f>TypeListTemplate!K77</f>
        <v>0</v>
      </c>
      <c r="L77" s="93">
        <f>TypeListTemplate!L77</f>
        <v>0</v>
      </c>
      <c r="M77" s="93">
        <f>TypeListTemplate!M77</f>
        <v>0</v>
      </c>
      <c r="N77" s="93">
        <f>TypeListTemplate!N77</f>
        <v>0</v>
      </c>
      <c r="O77" s="93">
        <f>TypeListTemplate!O77</f>
        <v>0</v>
      </c>
      <c r="P77" s="93">
        <f>TypeListTemplate!P77</f>
        <v>0</v>
      </c>
      <c r="Q77" s="93">
        <f>TypeListTemplate!Q77</f>
        <v>0</v>
      </c>
      <c r="R77" s="93"/>
      <c r="S77" s="93"/>
      <c r="T77" s="93"/>
      <c r="U77" s="93"/>
      <c r="V77" s="93"/>
      <c r="W77" s="93"/>
      <c r="X77" s="93"/>
      <c r="Y77" s="93"/>
    </row>
    <row r="78" spans="1:25" x14ac:dyDescent="0.2">
      <c r="A78" s="93">
        <f>TypeListTemplate!A78</f>
        <v>0</v>
      </c>
      <c r="B78" s="30">
        <f>TypeListTemplate!B78</f>
        <v>0</v>
      </c>
      <c r="C78" s="125">
        <f>TypeListTemplate!C78</f>
        <v>0</v>
      </c>
      <c r="D78" s="93">
        <f>TypeListTemplate!D78</f>
        <v>0</v>
      </c>
      <c r="E78" s="93">
        <f>TypeListTemplate!E78</f>
        <v>0</v>
      </c>
      <c r="F78" s="93">
        <f>TypeListTemplate!F78</f>
        <v>0</v>
      </c>
      <c r="G78" s="93">
        <f>TypeListTemplate!G78</f>
        <v>0</v>
      </c>
      <c r="H78" s="95">
        <f>TypeListTemplate!H78</f>
        <v>0</v>
      </c>
      <c r="I78" s="93">
        <f>TypeListTemplate!I78</f>
        <v>0</v>
      </c>
      <c r="J78" s="93">
        <f>TypeListTemplate!J78</f>
        <v>0</v>
      </c>
      <c r="K78" s="93">
        <f>TypeListTemplate!K78</f>
        <v>0</v>
      </c>
      <c r="L78" s="93">
        <f>TypeListTemplate!L78</f>
        <v>0</v>
      </c>
      <c r="M78" s="93">
        <f>TypeListTemplate!M78</f>
        <v>0</v>
      </c>
      <c r="N78" s="93">
        <f>TypeListTemplate!N78</f>
        <v>0</v>
      </c>
      <c r="O78" s="93">
        <f>TypeListTemplate!O78</f>
        <v>0</v>
      </c>
      <c r="P78" s="93">
        <f>TypeListTemplate!P78</f>
        <v>0</v>
      </c>
      <c r="Q78" s="93">
        <f>TypeListTemplate!Q78</f>
        <v>0</v>
      </c>
      <c r="R78" s="93"/>
      <c r="S78" s="93"/>
      <c r="T78" s="93"/>
      <c r="U78" s="93"/>
      <c r="V78" s="93"/>
      <c r="W78" s="93"/>
      <c r="X78" s="93"/>
      <c r="Y78" s="93"/>
    </row>
    <row r="79" spans="1:25" x14ac:dyDescent="0.2">
      <c r="A79" s="93">
        <f>TypeListTemplate!A79</f>
        <v>0</v>
      </c>
      <c r="B79" s="30">
        <f>TypeListTemplate!B79</f>
        <v>0</v>
      </c>
      <c r="C79" s="125">
        <f>TypeListTemplate!C79</f>
        <v>0</v>
      </c>
      <c r="D79" s="93">
        <f>TypeListTemplate!D79</f>
        <v>0</v>
      </c>
      <c r="E79" s="93">
        <f>TypeListTemplate!E79</f>
        <v>0</v>
      </c>
      <c r="F79" s="93">
        <f>TypeListTemplate!F79</f>
        <v>0</v>
      </c>
      <c r="G79" s="93">
        <f>TypeListTemplate!G79</f>
        <v>0</v>
      </c>
      <c r="H79" s="95">
        <f>TypeListTemplate!H79</f>
        <v>0</v>
      </c>
      <c r="I79" s="93">
        <f>TypeListTemplate!I79</f>
        <v>0</v>
      </c>
      <c r="J79" s="93">
        <f>TypeListTemplate!J79</f>
        <v>0</v>
      </c>
      <c r="K79" s="93">
        <f>TypeListTemplate!K79</f>
        <v>0</v>
      </c>
      <c r="L79" s="93">
        <f>TypeListTemplate!L79</f>
        <v>0</v>
      </c>
      <c r="M79" s="93">
        <f>TypeListTemplate!M79</f>
        <v>0</v>
      </c>
      <c r="N79" s="93">
        <f>TypeListTemplate!N79</f>
        <v>0</v>
      </c>
      <c r="O79" s="93">
        <f>TypeListTemplate!O79</f>
        <v>0</v>
      </c>
      <c r="P79" s="93">
        <f>TypeListTemplate!P79</f>
        <v>0</v>
      </c>
      <c r="Q79" s="93">
        <f>TypeListTemplate!Q79</f>
        <v>0</v>
      </c>
      <c r="R79" s="93"/>
      <c r="S79" s="93"/>
      <c r="T79" s="93"/>
      <c r="U79" s="93"/>
      <c r="V79" s="93"/>
      <c r="W79" s="93"/>
      <c r="X79" s="93"/>
      <c r="Y79" s="93"/>
    </row>
    <row r="80" spans="1:25" x14ac:dyDescent="0.2">
      <c r="A80" s="93">
        <f>TypeListTemplate!A80</f>
        <v>0</v>
      </c>
      <c r="B80" s="30">
        <f>TypeListTemplate!B80</f>
        <v>0</v>
      </c>
      <c r="C80" s="125">
        <f>TypeListTemplate!C80</f>
        <v>0</v>
      </c>
      <c r="D80" s="93">
        <f>TypeListTemplate!D80</f>
        <v>0</v>
      </c>
      <c r="E80" s="93">
        <f>TypeListTemplate!E80</f>
        <v>0</v>
      </c>
      <c r="F80" s="93">
        <f>TypeListTemplate!F80</f>
        <v>0</v>
      </c>
      <c r="G80" s="93">
        <f>TypeListTemplate!G80</f>
        <v>0</v>
      </c>
      <c r="H80" s="95">
        <f>TypeListTemplate!H80</f>
        <v>0</v>
      </c>
      <c r="I80" s="93">
        <f>TypeListTemplate!I80</f>
        <v>0</v>
      </c>
      <c r="J80" s="93">
        <f>TypeListTemplate!J80</f>
        <v>0</v>
      </c>
      <c r="K80" s="93">
        <f>TypeListTemplate!K80</f>
        <v>0</v>
      </c>
      <c r="L80" s="93">
        <f>TypeListTemplate!L80</f>
        <v>0</v>
      </c>
      <c r="M80" s="93">
        <f>TypeListTemplate!M80</f>
        <v>0</v>
      </c>
      <c r="N80" s="93">
        <f>TypeListTemplate!N80</f>
        <v>0</v>
      </c>
      <c r="O80" s="93">
        <f>TypeListTemplate!O80</f>
        <v>0</v>
      </c>
      <c r="P80" s="93">
        <f>TypeListTemplate!P80</f>
        <v>0</v>
      </c>
      <c r="Q80" s="93">
        <f>TypeListTemplate!Q80</f>
        <v>0</v>
      </c>
      <c r="R80" s="93"/>
      <c r="S80" s="93"/>
      <c r="T80" s="93"/>
      <c r="U80" s="93"/>
      <c r="V80" s="93"/>
      <c r="W80" s="93"/>
      <c r="X80" s="93"/>
      <c r="Y80" s="93"/>
    </row>
    <row r="81" spans="1:25" x14ac:dyDescent="0.2">
      <c r="A81" s="93">
        <f>TypeListTemplate!A81</f>
        <v>0</v>
      </c>
      <c r="B81" s="30">
        <f>TypeListTemplate!B81</f>
        <v>0</v>
      </c>
      <c r="C81" s="125">
        <f>TypeListTemplate!C81</f>
        <v>0</v>
      </c>
      <c r="D81" s="93">
        <f>TypeListTemplate!D81</f>
        <v>0</v>
      </c>
      <c r="E81" s="93">
        <f>TypeListTemplate!E81</f>
        <v>0</v>
      </c>
      <c r="F81" s="93">
        <f>TypeListTemplate!F81</f>
        <v>0</v>
      </c>
      <c r="G81" s="93">
        <f>TypeListTemplate!G81</f>
        <v>0</v>
      </c>
      <c r="H81" s="95">
        <f>TypeListTemplate!H81</f>
        <v>0</v>
      </c>
      <c r="I81" s="93">
        <f>TypeListTemplate!I81</f>
        <v>0</v>
      </c>
      <c r="J81" s="93">
        <f>TypeListTemplate!J81</f>
        <v>0</v>
      </c>
      <c r="K81" s="93">
        <f>TypeListTemplate!K81</f>
        <v>0</v>
      </c>
      <c r="L81" s="93">
        <f>TypeListTemplate!L81</f>
        <v>0</v>
      </c>
      <c r="M81" s="93">
        <f>TypeListTemplate!M81</f>
        <v>0</v>
      </c>
      <c r="N81" s="93">
        <f>TypeListTemplate!N81</f>
        <v>0</v>
      </c>
      <c r="O81" s="93">
        <f>TypeListTemplate!O81</f>
        <v>0</v>
      </c>
      <c r="P81" s="93">
        <f>TypeListTemplate!P81</f>
        <v>0</v>
      </c>
      <c r="Q81" s="93">
        <f>TypeListTemplate!Q81</f>
        <v>0</v>
      </c>
      <c r="R81" s="93"/>
      <c r="S81" s="93"/>
      <c r="T81" s="93"/>
      <c r="U81" s="93"/>
      <c r="V81" s="93"/>
      <c r="W81" s="93"/>
      <c r="X81" s="93"/>
      <c r="Y81" s="93"/>
    </row>
    <row r="82" spans="1:25" x14ac:dyDescent="0.2">
      <c r="A82" s="93">
        <f>TypeListTemplate!A82</f>
        <v>0</v>
      </c>
      <c r="B82" s="30">
        <f>TypeListTemplate!B82</f>
        <v>0</v>
      </c>
      <c r="C82" s="125">
        <f>TypeListTemplate!C82</f>
        <v>0</v>
      </c>
      <c r="D82" s="93">
        <f>TypeListTemplate!D82</f>
        <v>0</v>
      </c>
      <c r="E82" s="93">
        <f>TypeListTemplate!E82</f>
        <v>0</v>
      </c>
      <c r="F82" s="93">
        <f>TypeListTemplate!F82</f>
        <v>0</v>
      </c>
      <c r="G82" s="93">
        <f>TypeListTemplate!G82</f>
        <v>0</v>
      </c>
      <c r="H82" s="95">
        <f>TypeListTemplate!H82</f>
        <v>0</v>
      </c>
      <c r="I82" s="93">
        <f>TypeListTemplate!I82</f>
        <v>0</v>
      </c>
      <c r="J82" s="93">
        <f>TypeListTemplate!J82</f>
        <v>0</v>
      </c>
      <c r="K82" s="93">
        <f>TypeListTemplate!K82</f>
        <v>0</v>
      </c>
      <c r="L82" s="93">
        <f>TypeListTemplate!L82</f>
        <v>0</v>
      </c>
      <c r="M82" s="93">
        <f>TypeListTemplate!M82</f>
        <v>0</v>
      </c>
      <c r="N82" s="93">
        <f>TypeListTemplate!N82</f>
        <v>0</v>
      </c>
      <c r="O82" s="93">
        <f>TypeListTemplate!O82</f>
        <v>0</v>
      </c>
      <c r="P82" s="93">
        <f>TypeListTemplate!P82</f>
        <v>0</v>
      </c>
      <c r="Q82" s="93">
        <f>TypeListTemplate!Q82</f>
        <v>0</v>
      </c>
      <c r="R82" s="93"/>
      <c r="S82" s="93"/>
      <c r="T82" s="93"/>
      <c r="U82" s="93"/>
      <c r="V82" s="93"/>
      <c r="W82" s="93"/>
      <c r="X82" s="93"/>
      <c r="Y82" s="93"/>
    </row>
    <row r="83" spans="1:25" x14ac:dyDescent="0.2">
      <c r="A83" s="93">
        <f>TypeListTemplate!A83</f>
        <v>0</v>
      </c>
      <c r="B83" s="30">
        <f>TypeListTemplate!B83</f>
        <v>0</v>
      </c>
      <c r="C83" s="125">
        <f>TypeListTemplate!C83</f>
        <v>0</v>
      </c>
      <c r="D83" s="93">
        <f>TypeListTemplate!D83</f>
        <v>0</v>
      </c>
      <c r="E83" s="93">
        <f>TypeListTemplate!E83</f>
        <v>0</v>
      </c>
      <c r="F83" s="93">
        <f>TypeListTemplate!F83</f>
        <v>0</v>
      </c>
      <c r="G83" s="93">
        <f>TypeListTemplate!G83</f>
        <v>0</v>
      </c>
      <c r="H83" s="95">
        <f>TypeListTemplate!H83</f>
        <v>0</v>
      </c>
      <c r="I83" s="93">
        <f>TypeListTemplate!I83</f>
        <v>0</v>
      </c>
      <c r="J83" s="93">
        <f>TypeListTemplate!J83</f>
        <v>0</v>
      </c>
      <c r="K83" s="93">
        <f>TypeListTemplate!K83</f>
        <v>0</v>
      </c>
      <c r="L83" s="93">
        <f>TypeListTemplate!L83</f>
        <v>0</v>
      </c>
      <c r="M83" s="93">
        <f>TypeListTemplate!M83</f>
        <v>0</v>
      </c>
      <c r="N83" s="93">
        <f>TypeListTemplate!N83</f>
        <v>0</v>
      </c>
      <c r="O83" s="93">
        <f>TypeListTemplate!O83</f>
        <v>0</v>
      </c>
      <c r="P83" s="93">
        <f>TypeListTemplate!P83</f>
        <v>0</v>
      </c>
      <c r="Q83" s="93">
        <f>TypeListTemplate!Q83</f>
        <v>0</v>
      </c>
      <c r="R83" s="93"/>
      <c r="S83" s="93"/>
      <c r="T83" s="93"/>
      <c r="U83" s="93"/>
      <c r="V83" s="93"/>
      <c r="W83" s="93"/>
      <c r="X83" s="93"/>
      <c r="Y83" s="93"/>
    </row>
    <row r="84" spans="1:25" x14ac:dyDescent="0.2">
      <c r="A84" s="93">
        <f>TypeListTemplate!A84</f>
        <v>0</v>
      </c>
      <c r="B84" s="30">
        <f>TypeListTemplate!B84</f>
        <v>0</v>
      </c>
      <c r="C84" s="125">
        <f>TypeListTemplate!C84</f>
        <v>0</v>
      </c>
      <c r="D84" s="93">
        <f>TypeListTemplate!D84</f>
        <v>0</v>
      </c>
      <c r="E84" s="93">
        <f>TypeListTemplate!E84</f>
        <v>0</v>
      </c>
      <c r="F84" s="93">
        <f>TypeListTemplate!F84</f>
        <v>0</v>
      </c>
      <c r="G84" s="93">
        <f>TypeListTemplate!G84</f>
        <v>0</v>
      </c>
      <c r="H84" s="95">
        <f>TypeListTemplate!H84</f>
        <v>0</v>
      </c>
      <c r="I84" s="93">
        <f>TypeListTemplate!I84</f>
        <v>0</v>
      </c>
      <c r="J84" s="93">
        <f>TypeListTemplate!J84</f>
        <v>0</v>
      </c>
      <c r="K84" s="93">
        <f>TypeListTemplate!K84</f>
        <v>0</v>
      </c>
      <c r="L84" s="93">
        <f>TypeListTemplate!L84</f>
        <v>0</v>
      </c>
      <c r="M84" s="93">
        <f>TypeListTemplate!M84</f>
        <v>0</v>
      </c>
      <c r="N84" s="93">
        <f>TypeListTemplate!N84</f>
        <v>0</v>
      </c>
      <c r="O84" s="93">
        <f>TypeListTemplate!O84</f>
        <v>0</v>
      </c>
      <c r="P84" s="93">
        <f>TypeListTemplate!P84</f>
        <v>0</v>
      </c>
      <c r="Q84" s="93">
        <f>TypeListTemplate!Q84</f>
        <v>0</v>
      </c>
      <c r="R84" s="93"/>
      <c r="S84" s="93"/>
      <c r="T84" s="93"/>
      <c r="U84" s="93"/>
      <c r="V84" s="93"/>
      <c r="W84" s="93"/>
      <c r="X84" s="93"/>
      <c r="Y84" s="93"/>
    </row>
    <row r="85" spans="1:25" x14ac:dyDescent="0.2">
      <c r="A85" s="93">
        <f>TypeListTemplate!A85</f>
        <v>0</v>
      </c>
      <c r="B85" s="30">
        <f>TypeListTemplate!B85</f>
        <v>0</v>
      </c>
      <c r="C85" s="125">
        <f>TypeListTemplate!C85</f>
        <v>0</v>
      </c>
      <c r="D85" s="93">
        <f>TypeListTemplate!D85</f>
        <v>0</v>
      </c>
      <c r="E85" s="93">
        <f>TypeListTemplate!E85</f>
        <v>0</v>
      </c>
      <c r="F85" s="93">
        <f>TypeListTemplate!F85</f>
        <v>0</v>
      </c>
      <c r="G85" s="93">
        <f>TypeListTemplate!G85</f>
        <v>0</v>
      </c>
      <c r="H85" s="95">
        <f>TypeListTemplate!H85</f>
        <v>0</v>
      </c>
      <c r="I85" s="93">
        <f>TypeListTemplate!I85</f>
        <v>0</v>
      </c>
      <c r="J85" s="93">
        <f>TypeListTemplate!J85</f>
        <v>0</v>
      </c>
      <c r="K85" s="93">
        <f>TypeListTemplate!K85</f>
        <v>0</v>
      </c>
      <c r="L85" s="93">
        <f>TypeListTemplate!L85</f>
        <v>0</v>
      </c>
      <c r="M85" s="93">
        <f>TypeListTemplate!M85</f>
        <v>0</v>
      </c>
      <c r="N85" s="93">
        <f>TypeListTemplate!N85</f>
        <v>0</v>
      </c>
      <c r="O85" s="93">
        <f>TypeListTemplate!O85</f>
        <v>0</v>
      </c>
      <c r="P85" s="93">
        <f>TypeListTemplate!P85</f>
        <v>0</v>
      </c>
      <c r="Q85" s="93">
        <f>TypeListTemplate!Q85</f>
        <v>0</v>
      </c>
      <c r="R85" s="93"/>
      <c r="S85" s="93"/>
      <c r="T85" s="93"/>
      <c r="U85" s="93"/>
      <c r="V85" s="93"/>
      <c r="W85" s="93"/>
      <c r="X85" s="93"/>
      <c r="Y85" s="93"/>
    </row>
    <row r="86" spans="1:25" x14ac:dyDescent="0.2">
      <c r="A86" s="93">
        <f>TypeListTemplate!A86</f>
        <v>0</v>
      </c>
      <c r="B86" s="30">
        <f>TypeListTemplate!B86</f>
        <v>0</v>
      </c>
      <c r="C86" s="125">
        <f>TypeListTemplate!C86</f>
        <v>0</v>
      </c>
      <c r="D86" s="93">
        <f>TypeListTemplate!D86</f>
        <v>0</v>
      </c>
      <c r="E86" s="93">
        <f>TypeListTemplate!E86</f>
        <v>0</v>
      </c>
      <c r="F86" s="93">
        <f>TypeListTemplate!F86</f>
        <v>0</v>
      </c>
      <c r="G86" s="93">
        <f>TypeListTemplate!G86</f>
        <v>0</v>
      </c>
      <c r="H86" s="95">
        <f>TypeListTemplate!H86</f>
        <v>0</v>
      </c>
      <c r="I86" s="93">
        <f>TypeListTemplate!I86</f>
        <v>0</v>
      </c>
      <c r="J86" s="93">
        <f>TypeListTemplate!J86</f>
        <v>0</v>
      </c>
      <c r="K86" s="93">
        <f>TypeListTemplate!K86</f>
        <v>0</v>
      </c>
      <c r="L86" s="93">
        <f>TypeListTemplate!L86</f>
        <v>0</v>
      </c>
      <c r="M86" s="93">
        <f>TypeListTemplate!M86</f>
        <v>0</v>
      </c>
      <c r="N86" s="93">
        <f>TypeListTemplate!N86</f>
        <v>0</v>
      </c>
      <c r="O86" s="93">
        <f>TypeListTemplate!O86</f>
        <v>0</v>
      </c>
      <c r="P86" s="93">
        <f>TypeListTemplate!P86</f>
        <v>0</v>
      </c>
      <c r="Q86" s="93">
        <f>TypeListTemplate!Q86</f>
        <v>0</v>
      </c>
      <c r="R86" s="93"/>
      <c r="S86" s="93"/>
      <c r="T86" s="93"/>
      <c r="U86" s="93"/>
      <c r="V86" s="93"/>
      <c r="W86" s="93"/>
      <c r="X86" s="93"/>
      <c r="Y86" s="93"/>
    </row>
    <row r="87" spans="1:25" x14ac:dyDescent="0.2">
      <c r="A87" s="93">
        <f>TypeListTemplate!A87</f>
        <v>0</v>
      </c>
      <c r="B87" s="30">
        <f>TypeListTemplate!B87</f>
        <v>0</v>
      </c>
      <c r="C87" s="125">
        <f>TypeListTemplate!C87</f>
        <v>0</v>
      </c>
      <c r="D87" s="93">
        <f>TypeListTemplate!D87</f>
        <v>0</v>
      </c>
      <c r="E87" s="93">
        <f>TypeListTemplate!E87</f>
        <v>0</v>
      </c>
      <c r="F87" s="93">
        <f>TypeListTemplate!F87</f>
        <v>0</v>
      </c>
      <c r="G87" s="93">
        <f>TypeListTemplate!G87</f>
        <v>0</v>
      </c>
      <c r="H87" s="95">
        <f>TypeListTemplate!H87</f>
        <v>0</v>
      </c>
      <c r="I87" s="93">
        <f>TypeListTemplate!I87</f>
        <v>0</v>
      </c>
      <c r="J87" s="93">
        <f>TypeListTemplate!J87</f>
        <v>0</v>
      </c>
      <c r="K87" s="93">
        <f>TypeListTemplate!K87</f>
        <v>0</v>
      </c>
      <c r="L87" s="93">
        <f>TypeListTemplate!L87</f>
        <v>0</v>
      </c>
      <c r="M87" s="93">
        <f>TypeListTemplate!M87</f>
        <v>0</v>
      </c>
      <c r="N87" s="93">
        <f>TypeListTemplate!N87</f>
        <v>0</v>
      </c>
      <c r="O87" s="93">
        <f>TypeListTemplate!O87</f>
        <v>0</v>
      </c>
      <c r="P87" s="93">
        <f>TypeListTemplate!P87</f>
        <v>0</v>
      </c>
      <c r="Q87" s="93">
        <f>TypeListTemplate!Q87</f>
        <v>0</v>
      </c>
      <c r="R87" s="93"/>
      <c r="S87" s="93"/>
      <c r="T87" s="93"/>
      <c r="U87" s="93"/>
      <c r="V87" s="93"/>
      <c r="W87" s="93"/>
      <c r="X87" s="93"/>
      <c r="Y87" s="93"/>
    </row>
    <row r="88" spans="1:25" x14ac:dyDescent="0.2">
      <c r="A88" s="93">
        <f>TypeListTemplate!A88</f>
        <v>0</v>
      </c>
      <c r="B88" s="30">
        <f>TypeListTemplate!B88</f>
        <v>0</v>
      </c>
      <c r="C88" s="125">
        <f>TypeListTemplate!C88</f>
        <v>0</v>
      </c>
      <c r="D88" s="93">
        <f>TypeListTemplate!D88</f>
        <v>0</v>
      </c>
      <c r="E88" s="93">
        <f>TypeListTemplate!E88</f>
        <v>0</v>
      </c>
      <c r="F88" s="93">
        <f>TypeListTemplate!F88</f>
        <v>0</v>
      </c>
      <c r="G88" s="93">
        <f>TypeListTemplate!G88</f>
        <v>0</v>
      </c>
      <c r="H88" s="95">
        <f>TypeListTemplate!H88</f>
        <v>0</v>
      </c>
      <c r="I88" s="93">
        <f>TypeListTemplate!I88</f>
        <v>0</v>
      </c>
      <c r="J88" s="93">
        <f>TypeListTemplate!J88</f>
        <v>0</v>
      </c>
      <c r="K88" s="93">
        <f>TypeListTemplate!K88</f>
        <v>0</v>
      </c>
      <c r="L88" s="93">
        <f>TypeListTemplate!L88</f>
        <v>0</v>
      </c>
      <c r="M88" s="93">
        <f>TypeListTemplate!M88</f>
        <v>0</v>
      </c>
      <c r="N88" s="93">
        <f>TypeListTemplate!N88</f>
        <v>0</v>
      </c>
      <c r="O88" s="93">
        <f>TypeListTemplate!O88</f>
        <v>0</v>
      </c>
      <c r="P88" s="93">
        <f>TypeListTemplate!P88</f>
        <v>0</v>
      </c>
      <c r="Q88" s="93">
        <f>TypeListTemplate!Q88</f>
        <v>0</v>
      </c>
      <c r="R88" s="93"/>
      <c r="S88" s="93"/>
      <c r="T88" s="93"/>
      <c r="U88" s="93"/>
      <c r="V88" s="93"/>
      <c r="W88" s="93"/>
      <c r="X88" s="93"/>
      <c r="Y88" s="93"/>
    </row>
    <row r="89" spans="1:25" x14ac:dyDescent="0.2">
      <c r="A89" s="93">
        <f>TypeListTemplate!A89</f>
        <v>0</v>
      </c>
      <c r="B89" s="30">
        <f>TypeListTemplate!B89</f>
        <v>0</v>
      </c>
      <c r="C89" s="125">
        <f>TypeListTemplate!C89</f>
        <v>0</v>
      </c>
      <c r="D89" s="93">
        <f>TypeListTemplate!D89</f>
        <v>0</v>
      </c>
      <c r="E89" s="93">
        <f>TypeListTemplate!E89</f>
        <v>0</v>
      </c>
      <c r="F89" s="93">
        <f>TypeListTemplate!F89</f>
        <v>0</v>
      </c>
      <c r="G89" s="93">
        <f>TypeListTemplate!G89</f>
        <v>0</v>
      </c>
      <c r="H89" s="95">
        <f>TypeListTemplate!H89</f>
        <v>0</v>
      </c>
      <c r="I89" s="93">
        <f>TypeListTemplate!I89</f>
        <v>0</v>
      </c>
      <c r="J89" s="93">
        <f>TypeListTemplate!J89</f>
        <v>0</v>
      </c>
      <c r="K89" s="93">
        <f>TypeListTemplate!K89</f>
        <v>0</v>
      </c>
      <c r="L89" s="93">
        <f>TypeListTemplate!L89</f>
        <v>0</v>
      </c>
      <c r="M89" s="93">
        <f>TypeListTemplate!M89</f>
        <v>0</v>
      </c>
      <c r="N89" s="93">
        <f>TypeListTemplate!N89</f>
        <v>0</v>
      </c>
      <c r="O89" s="93">
        <f>TypeListTemplate!O89</f>
        <v>0</v>
      </c>
      <c r="P89" s="93">
        <f>TypeListTemplate!P89</f>
        <v>0</v>
      </c>
      <c r="Q89" s="93">
        <f>TypeListTemplate!Q89</f>
        <v>0</v>
      </c>
      <c r="R89" s="93"/>
      <c r="S89" s="93"/>
      <c r="T89" s="93"/>
      <c r="U89" s="93"/>
      <c r="V89" s="93"/>
      <c r="W89" s="93"/>
      <c r="X89" s="93"/>
      <c r="Y89" s="93"/>
    </row>
    <row r="90" spans="1:25" x14ac:dyDescent="0.2">
      <c r="A90" s="93">
        <f>TypeListTemplate!A90</f>
        <v>0</v>
      </c>
      <c r="B90" s="30">
        <f>TypeListTemplate!B90</f>
        <v>0</v>
      </c>
      <c r="C90" s="125">
        <f>TypeListTemplate!C90</f>
        <v>0</v>
      </c>
      <c r="D90" s="93">
        <f>TypeListTemplate!D90</f>
        <v>0</v>
      </c>
      <c r="E90" s="93">
        <f>TypeListTemplate!E90</f>
        <v>0</v>
      </c>
      <c r="F90" s="93">
        <f>TypeListTemplate!F90</f>
        <v>0</v>
      </c>
      <c r="G90" s="93">
        <f>TypeListTemplate!G90</f>
        <v>0</v>
      </c>
      <c r="H90" s="95">
        <f>TypeListTemplate!H90</f>
        <v>0</v>
      </c>
      <c r="I90" s="93">
        <f>TypeListTemplate!I90</f>
        <v>0</v>
      </c>
      <c r="J90" s="93">
        <f>TypeListTemplate!J90</f>
        <v>0</v>
      </c>
      <c r="K90" s="93">
        <f>TypeListTemplate!K90</f>
        <v>0</v>
      </c>
      <c r="L90" s="93">
        <f>TypeListTemplate!L90</f>
        <v>0</v>
      </c>
      <c r="M90" s="93">
        <f>TypeListTemplate!M90</f>
        <v>0</v>
      </c>
      <c r="N90" s="93">
        <f>TypeListTemplate!N90</f>
        <v>0</v>
      </c>
      <c r="O90" s="93">
        <f>TypeListTemplate!O90</f>
        <v>0</v>
      </c>
      <c r="P90" s="93">
        <f>TypeListTemplate!P90</f>
        <v>0</v>
      </c>
      <c r="Q90" s="93">
        <f>TypeListTemplate!Q90</f>
        <v>0</v>
      </c>
      <c r="R90" s="93"/>
      <c r="S90" s="93"/>
      <c r="T90" s="93"/>
      <c r="U90" s="93"/>
      <c r="V90" s="93"/>
      <c r="W90" s="93"/>
      <c r="X90" s="93"/>
      <c r="Y90" s="93"/>
    </row>
    <row r="91" spans="1:25" x14ac:dyDescent="0.2">
      <c r="A91" s="93">
        <f>TypeListTemplate!A91</f>
        <v>0</v>
      </c>
      <c r="B91" s="30">
        <f>TypeListTemplate!B91</f>
        <v>0</v>
      </c>
      <c r="C91" s="125">
        <f>TypeListTemplate!C91</f>
        <v>0</v>
      </c>
      <c r="D91" s="93">
        <f>TypeListTemplate!D91</f>
        <v>0</v>
      </c>
      <c r="E91" s="93">
        <f>TypeListTemplate!E91</f>
        <v>0</v>
      </c>
      <c r="F91" s="93">
        <f>TypeListTemplate!F91</f>
        <v>0</v>
      </c>
      <c r="G91" s="93">
        <f>TypeListTemplate!G91</f>
        <v>0</v>
      </c>
      <c r="H91" s="95">
        <f>TypeListTemplate!H91</f>
        <v>0</v>
      </c>
      <c r="I91" s="93">
        <f>TypeListTemplate!I91</f>
        <v>0</v>
      </c>
      <c r="J91" s="93">
        <f>TypeListTemplate!J91</f>
        <v>0</v>
      </c>
      <c r="K91" s="93">
        <f>TypeListTemplate!K91</f>
        <v>0</v>
      </c>
      <c r="L91" s="93">
        <f>TypeListTemplate!L91</f>
        <v>0</v>
      </c>
      <c r="M91" s="93">
        <f>TypeListTemplate!M91</f>
        <v>0</v>
      </c>
      <c r="N91" s="93">
        <f>TypeListTemplate!N91</f>
        <v>0</v>
      </c>
      <c r="O91" s="93">
        <f>TypeListTemplate!O91</f>
        <v>0</v>
      </c>
      <c r="P91" s="93">
        <f>TypeListTemplate!P91</f>
        <v>0</v>
      </c>
      <c r="Q91" s="93">
        <f>TypeListTemplate!Q91</f>
        <v>0</v>
      </c>
      <c r="R91" s="93"/>
      <c r="S91" s="93"/>
      <c r="T91" s="93"/>
      <c r="U91" s="93"/>
      <c r="V91" s="93"/>
      <c r="W91" s="93"/>
      <c r="X91" s="93"/>
      <c r="Y91" s="93"/>
    </row>
    <row r="92" spans="1:25" x14ac:dyDescent="0.2">
      <c r="A92" s="93">
        <f>TypeListTemplate!A92</f>
        <v>0</v>
      </c>
      <c r="B92" s="30">
        <f>TypeListTemplate!B92</f>
        <v>0</v>
      </c>
      <c r="C92" s="125">
        <f>TypeListTemplate!C92</f>
        <v>0</v>
      </c>
      <c r="D92" s="93">
        <f>TypeListTemplate!D92</f>
        <v>0</v>
      </c>
      <c r="E92" s="93">
        <f>TypeListTemplate!E92</f>
        <v>0</v>
      </c>
      <c r="F92" s="93">
        <f>TypeListTemplate!F92</f>
        <v>0</v>
      </c>
      <c r="G92" s="93">
        <f>TypeListTemplate!G92</f>
        <v>0</v>
      </c>
      <c r="H92" s="95">
        <f>TypeListTemplate!H92</f>
        <v>0</v>
      </c>
      <c r="I92" s="93">
        <f>TypeListTemplate!I92</f>
        <v>0</v>
      </c>
      <c r="J92" s="93">
        <f>TypeListTemplate!J92</f>
        <v>0</v>
      </c>
      <c r="K92" s="93">
        <f>TypeListTemplate!K92</f>
        <v>0</v>
      </c>
      <c r="L92" s="93">
        <f>TypeListTemplate!L92</f>
        <v>0</v>
      </c>
      <c r="M92" s="93">
        <f>TypeListTemplate!M92</f>
        <v>0</v>
      </c>
      <c r="N92" s="93">
        <f>TypeListTemplate!N92</f>
        <v>0</v>
      </c>
      <c r="O92" s="93">
        <f>TypeListTemplate!O92</f>
        <v>0</v>
      </c>
      <c r="P92" s="93">
        <f>TypeListTemplate!P92</f>
        <v>0</v>
      </c>
      <c r="Q92" s="93">
        <f>TypeListTemplate!Q92</f>
        <v>0</v>
      </c>
      <c r="R92" s="93"/>
      <c r="S92" s="93"/>
      <c r="T92" s="93"/>
      <c r="U92" s="93"/>
      <c r="V92" s="93"/>
      <c r="W92" s="93"/>
      <c r="X92" s="93"/>
      <c r="Y92" s="93"/>
    </row>
    <row r="93" spans="1:25" x14ac:dyDescent="0.2">
      <c r="A93" s="93">
        <f>TypeListTemplate!A93</f>
        <v>0</v>
      </c>
      <c r="B93" s="30">
        <f>TypeListTemplate!B93</f>
        <v>0</v>
      </c>
      <c r="C93" s="125">
        <f>TypeListTemplate!C93</f>
        <v>0</v>
      </c>
      <c r="D93" s="93">
        <f>TypeListTemplate!D93</f>
        <v>0</v>
      </c>
      <c r="E93" s="93">
        <f>TypeListTemplate!E93</f>
        <v>0</v>
      </c>
      <c r="F93" s="93">
        <f>TypeListTemplate!F93</f>
        <v>0</v>
      </c>
      <c r="G93" s="93">
        <f>TypeListTemplate!G93</f>
        <v>0</v>
      </c>
      <c r="H93" s="95">
        <f>TypeListTemplate!H93</f>
        <v>0</v>
      </c>
      <c r="I93" s="93">
        <f>TypeListTemplate!I93</f>
        <v>0</v>
      </c>
      <c r="J93" s="93">
        <f>TypeListTemplate!J93</f>
        <v>0</v>
      </c>
      <c r="K93" s="93">
        <f>TypeListTemplate!K93</f>
        <v>0</v>
      </c>
      <c r="L93" s="93">
        <f>TypeListTemplate!L93</f>
        <v>0</v>
      </c>
      <c r="M93" s="93">
        <f>TypeListTemplate!M93</f>
        <v>0</v>
      </c>
      <c r="N93" s="93">
        <f>TypeListTemplate!N93</f>
        <v>0</v>
      </c>
      <c r="O93" s="93">
        <f>TypeListTemplate!O93</f>
        <v>0</v>
      </c>
      <c r="P93" s="93">
        <f>TypeListTemplate!P93</f>
        <v>0</v>
      </c>
      <c r="Q93" s="93">
        <f>TypeListTemplate!Q93</f>
        <v>0</v>
      </c>
      <c r="R93" s="93"/>
      <c r="S93" s="93"/>
      <c r="T93" s="93"/>
      <c r="U93" s="93"/>
      <c r="V93" s="93"/>
      <c r="W93" s="93"/>
      <c r="X93" s="93"/>
      <c r="Y93" s="93"/>
    </row>
    <row r="94" spans="1:25" x14ac:dyDescent="0.2">
      <c r="A94" s="93">
        <f>TypeListTemplate!A94</f>
        <v>0</v>
      </c>
      <c r="B94" s="30">
        <f>TypeListTemplate!B94</f>
        <v>0</v>
      </c>
      <c r="C94" s="125">
        <f>TypeListTemplate!C94</f>
        <v>0</v>
      </c>
      <c r="D94" s="93">
        <f>TypeListTemplate!D94</f>
        <v>0</v>
      </c>
      <c r="E94" s="93">
        <f>TypeListTemplate!E94</f>
        <v>0</v>
      </c>
      <c r="F94" s="93">
        <f>TypeListTemplate!F94</f>
        <v>0</v>
      </c>
      <c r="G94" s="93">
        <f>TypeListTemplate!G94</f>
        <v>0</v>
      </c>
      <c r="H94" s="95">
        <f>TypeListTemplate!H94</f>
        <v>0</v>
      </c>
      <c r="I94" s="93">
        <f>TypeListTemplate!I94</f>
        <v>0</v>
      </c>
      <c r="J94" s="93">
        <f>TypeListTemplate!J94</f>
        <v>0</v>
      </c>
      <c r="K94" s="93">
        <f>TypeListTemplate!K94</f>
        <v>0</v>
      </c>
      <c r="L94" s="93">
        <f>TypeListTemplate!L94</f>
        <v>0</v>
      </c>
      <c r="M94" s="93">
        <f>TypeListTemplate!M94</f>
        <v>0</v>
      </c>
      <c r="N94" s="93">
        <f>TypeListTemplate!N94</f>
        <v>0</v>
      </c>
      <c r="O94" s="93">
        <f>TypeListTemplate!O94</f>
        <v>0</v>
      </c>
      <c r="P94" s="93">
        <f>TypeListTemplate!P94</f>
        <v>0</v>
      </c>
      <c r="Q94" s="93">
        <f>TypeListTemplate!Q94</f>
        <v>0</v>
      </c>
      <c r="R94" s="93"/>
      <c r="S94" s="93"/>
      <c r="T94" s="93"/>
      <c r="U94" s="93"/>
      <c r="V94" s="93"/>
      <c r="W94" s="93"/>
      <c r="X94" s="93"/>
      <c r="Y94" s="93"/>
    </row>
    <row r="95" spans="1:25" x14ac:dyDescent="0.2">
      <c r="A95" s="93">
        <f>TypeListTemplate!A95</f>
        <v>0</v>
      </c>
      <c r="B95" s="30">
        <f>TypeListTemplate!B95</f>
        <v>0</v>
      </c>
      <c r="C95" s="125">
        <f>TypeListTemplate!C95</f>
        <v>0</v>
      </c>
      <c r="D95" s="93">
        <f>TypeListTemplate!D95</f>
        <v>0</v>
      </c>
      <c r="E95" s="93">
        <f>TypeListTemplate!E95</f>
        <v>0</v>
      </c>
      <c r="F95" s="93">
        <f>TypeListTemplate!F95</f>
        <v>0</v>
      </c>
      <c r="G95" s="93">
        <f>TypeListTemplate!G95</f>
        <v>0</v>
      </c>
      <c r="H95" s="95">
        <f>TypeListTemplate!H95</f>
        <v>0</v>
      </c>
      <c r="I95" s="93">
        <f>TypeListTemplate!I95</f>
        <v>0</v>
      </c>
      <c r="J95" s="93">
        <f>TypeListTemplate!J95</f>
        <v>0</v>
      </c>
      <c r="K95" s="93">
        <f>TypeListTemplate!K95</f>
        <v>0</v>
      </c>
      <c r="L95" s="93">
        <f>TypeListTemplate!L95</f>
        <v>0</v>
      </c>
      <c r="M95" s="93">
        <f>TypeListTemplate!M95</f>
        <v>0</v>
      </c>
      <c r="N95" s="93">
        <f>TypeListTemplate!N95</f>
        <v>0</v>
      </c>
      <c r="O95" s="93">
        <f>TypeListTemplate!O95</f>
        <v>0</v>
      </c>
      <c r="P95" s="93">
        <f>TypeListTemplate!P95</f>
        <v>0</v>
      </c>
      <c r="Q95" s="93">
        <f>TypeListTemplate!Q95</f>
        <v>0</v>
      </c>
      <c r="R95" s="93"/>
      <c r="S95" s="93"/>
      <c r="T95" s="93"/>
      <c r="U95" s="93"/>
      <c r="V95" s="93"/>
      <c r="W95" s="93"/>
      <c r="X95" s="93"/>
      <c r="Y95" s="93"/>
    </row>
  </sheetData>
  <pageMargins left="0.75" right="0.75" top="1" bottom="1" header="0.5" footer="0.5"/>
  <pageSetup paperSize="8" scale="5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41</vt:i4>
      </vt:variant>
    </vt:vector>
  </HeadingPairs>
  <TitlesOfParts>
    <vt:vector size="57" baseType="lpstr">
      <vt:lpstr>Application</vt:lpstr>
      <vt:lpstr>ACS580</vt:lpstr>
      <vt:lpstr>ACS550</vt:lpstr>
      <vt:lpstr>DriveSel</vt:lpstr>
      <vt:lpstr>TypeListTemplate</vt:lpstr>
      <vt:lpstr>ACS55</vt:lpstr>
      <vt:lpstr>ACS150</vt:lpstr>
      <vt:lpstr>ACS310</vt:lpstr>
      <vt:lpstr>ACS355</vt:lpstr>
      <vt:lpstr>Language</vt:lpstr>
      <vt:lpstr>ACS800</vt:lpstr>
      <vt:lpstr>ACS880</vt:lpstr>
      <vt:lpstr>ACQ810</vt:lpstr>
      <vt:lpstr>StdDrives</vt:lpstr>
      <vt:lpstr>calcPump</vt:lpstr>
      <vt:lpstr>Settings</vt:lpstr>
      <vt:lpstr>AnnualRunningTimeInput</vt:lpstr>
      <vt:lpstr>EnergyPriceInput</vt:lpstr>
      <vt:lpstr>FanRtdMotPower</vt:lpstr>
      <vt:lpstr>Flow_100Percentage</vt:lpstr>
      <vt:lpstr>Flow_20Percentage</vt:lpstr>
      <vt:lpstr>Flow_30Percentage</vt:lpstr>
      <vt:lpstr>Flow_40Percentage</vt:lpstr>
      <vt:lpstr>Flow_50Percentage</vt:lpstr>
      <vt:lpstr>Flow_60Percentage</vt:lpstr>
      <vt:lpstr>Flow_70Percentage</vt:lpstr>
      <vt:lpstr>Flow_80Percentage</vt:lpstr>
      <vt:lpstr>Flow_90Percentage</vt:lpstr>
      <vt:lpstr>FlowLabel1</vt:lpstr>
      <vt:lpstr>FlowPerc100</vt:lpstr>
      <vt:lpstr>FlowPerc20</vt:lpstr>
      <vt:lpstr>FlowPerc30</vt:lpstr>
      <vt:lpstr>FlowPerc40</vt:lpstr>
      <vt:lpstr>FlowPerc50</vt:lpstr>
      <vt:lpstr>FlowPerc60</vt:lpstr>
      <vt:lpstr>FlowPerc70</vt:lpstr>
      <vt:lpstr>FlowPerc80</vt:lpstr>
      <vt:lpstr>FlowPerc90</vt:lpstr>
      <vt:lpstr>Graph1Units</vt:lpstr>
      <vt:lpstr>ImprovedSeries</vt:lpstr>
      <vt:lpstr>InvestmentCostInput</vt:lpstr>
      <vt:lpstr>LiquidDensityInput</vt:lpstr>
      <vt:lpstr>MaxHeadInput</vt:lpstr>
      <vt:lpstr>MotorEfiiciencyInput</vt:lpstr>
      <vt:lpstr>NominalEfficiencyInput</vt:lpstr>
      <vt:lpstr>NominalFlowInput</vt:lpstr>
      <vt:lpstr>NominalHeadInput</vt:lpstr>
      <vt:lpstr>PowerLabel1</vt:lpstr>
      <vt:lpstr>PumpCalculation</vt:lpstr>
      <vt:lpstr>PumpRtdMotPower</vt:lpstr>
      <vt:lpstr>SelExistingFlowCtrl</vt:lpstr>
      <vt:lpstr>SelProductSeries</vt:lpstr>
      <vt:lpstr>SelSupplyVoltage</vt:lpstr>
      <vt:lpstr>StaticHeadInput</vt:lpstr>
      <vt:lpstr>SupplyVoltageInput</vt:lpstr>
      <vt:lpstr>DriveSel!USUnits</vt:lpstr>
      <vt:lpstr>USUnits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Antti Kangas</dc:creator>
  <cp:lastModifiedBy>Ismo Vainiomaki</cp:lastModifiedBy>
  <cp:lastPrinted>2014-07-29T10:42:15Z</cp:lastPrinted>
  <dcterms:created xsi:type="dcterms:W3CDTF">2011-01-20T14:27:56Z</dcterms:created>
  <dcterms:modified xsi:type="dcterms:W3CDTF">2014-09-23T10:39:44Z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57ac3375-0051-4453-b2d0-feabf20a50c6</vt:lpwstr>
  </property>
  <property fmtid="{D5CDD505-2E9C-101B-9397-08002B2CF9AE}" pid="3" name="NokiaConfidentiality">
    <vt:lpwstr>Public</vt:lpwstr>
  </property>
</Properties>
</file>